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Business Office Shared Files\Audit\Audit 18-19\"/>
    </mc:Choice>
  </mc:AlternateContent>
  <bookViews>
    <workbookView xWindow="0" yWindow="0" windowWidth="28800" windowHeight="12300"/>
  </bookViews>
  <sheets>
    <sheet name="Property Taxes" sheetId="1" r:id="rId1"/>
    <sheet name="Sheet1" sheetId="2" r:id="rId2"/>
  </sheets>
  <definedNames>
    <definedName name="_xlnm.Print_Area" localSheetId="0">'Property Taxes'!$A$1:$M$137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4" i="1" l="1"/>
  <c r="F14" i="2" l="1"/>
  <c r="F11" i="2"/>
  <c r="E127" i="1" l="1"/>
  <c r="E32" i="2" l="1"/>
  <c r="F17" i="2"/>
  <c r="E17" i="2"/>
  <c r="D17" i="2"/>
  <c r="G17" i="2" s="1"/>
  <c r="E14" i="2"/>
  <c r="D14" i="2"/>
  <c r="F13" i="2"/>
  <c r="G14" i="2" s="1"/>
  <c r="E24" i="2" s="1"/>
  <c r="E11" i="2"/>
  <c r="D11" i="2"/>
  <c r="E132" i="1"/>
  <c r="G11" i="2" l="1"/>
  <c r="E24" i="1"/>
  <c r="E119" i="1"/>
  <c r="J102" i="1" l="1"/>
  <c r="J91" i="1" l="1"/>
  <c r="K129" i="1" l="1"/>
  <c r="G167" i="1" l="1"/>
  <c r="E167" i="1"/>
  <c r="E168" i="1" s="1"/>
  <c r="D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K135" i="1"/>
  <c r="J135" i="1"/>
  <c r="I135" i="1"/>
  <c r="E133" i="1"/>
  <c r="J132" i="1"/>
  <c r="I132" i="1"/>
  <c r="K131" i="1"/>
  <c r="K132" i="1" s="1"/>
  <c r="J129" i="1"/>
  <c r="I129" i="1"/>
  <c r="I120" i="1"/>
  <c r="H120" i="1"/>
  <c r="G120" i="1"/>
  <c r="F120" i="1"/>
  <c r="D120" i="1"/>
  <c r="J118" i="1"/>
  <c r="J117" i="1"/>
  <c r="J116" i="1"/>
  <c r="J115" i="1"/>
  <c r="J114" i="1"/>
  <c r="J113" i="1"/>
  <c r="J112" i="1"/>
  <c r="J111" i="1"/>
  <c r="J110" i="1"/>
  <c r="I108" i="1"/>
  <c r="H108" i="1"/>
  <c r="G108" i="1"/>
  <c r="F108" i="1"/>
  <c r="E108" i="1"/>
  <c r="D108" i="1"/>
  <c r="J107" i="1"/>
  <c r="J106" i="1"/>
  <c r="J105" i="1"/>
  <c r="J104" i="1"/>
  <c r="J103" i="1"/>
  <c r="J101" i="1"/>
  <c r="J100" i="1"/>
  <c r="J99" i="1"/>
  <c r="J98" i="1"/>
  <c r="J97" i="1"/>
  <c r="J96" i="1"/>
  <c r="I94" i="1"/>
  <c r="H94" i="1"/>
  <c r="G94" i="1"/>
  <c r="F94" i="1"/>
  <c r="E94" i="1"/>
  <c r="D94" i="1"/>
  <c r="J93" i="1"/>
  <c r="J90" i="1"/>
  <c r="J89" i="1"/>
  <c r="J88" i="1"/>
  <c r="J87" i="1"/>
  <c r="I85" i="1"/>
  <c r="H85" i="1"/>
  <c r="G85" i="1"/>
  <c r="F85" i="1"/>
  <c r="E85" i="1"/>
  <c r="D85" i="1"/>
  <c r="J84" i="1"/>
  <c r="J82" i="1"/>
  <c r="J81" i="1"/>
  <c r="J80" i="1"/>
  <c r="J79" i="1"/>
  <c r="J78" i="1"/>
  <c r="J77" i="1"/>
  <c r="J75" i="1"/>
  <c r="J74" i="1"/>
  <c r="I72" i="1"/>
  <c r="H72" i="1"/>
  <c r="G72" i="1"/>
  <c r="F72" i="1"/>
  <c r="E72" i="1"/>
  <c r="D72" i="1"/>
  <c r="J71" i="1"/>
  <c r="J70" i="1"/>
  <c r="J69" i="1"/>
  <c r="J68" i="1"/>
  <c r="J67" i="1"/>
  <c r="J66" i="1"/>
  <c r="J65" i="1"/>
  <c r="J64" i="1"/>
  <c r="J63" i="1"/>
  <c r="J62" i="1"/>
  <c r="J61" i="1"/>
  <c r="J60" i="1"/>
  <c r="I58" i="1"/>
  <c r="H58" i="1"/>
  <c r="G58" i="1"/>
  <c r="F58" i="1"/>
  <c r="E58" i="1"/>
  <c r="D58" i="1"/>
  <c r="J57" i="1"/>
  <c r="J56" i="1"/>
  <c r="J54" i="1"/>
  <c r="J53" i="1"/>
  <c r="J52" i="1"/>
  <c r="J51" i="1"/>
  <c r="J50" i="1"/>
  <c r="J49" i="1"/>
  <c r="J48" i="1"/>
  <c r="I46" i="1"/>
  <c r="H46" i="1"/>
  <c r="G46" i="1"/>
  <c r="F46" i="1"/>
  <c r="E46" i="1"/>
  <c r="D46" i="1"/>
  <c r="J45" i="1"/>
  <c r="J44" i="1"/>
  <c r="J43" i="1"/>
  <c r="J42" i="1"/>
  <c r="J41" i="1"/>
  <c r="J40" i="1"/>
  <c r="I38" i="1"/>
  <c r="H38" i="1"/>
  <c r="G38" i="1"/>
  <c r="F38" i="1"/>
  <c r="E38" i="1"/>
  <c r="D38" i="1"/>
  <c r="J37" i="1"/>
  <c r="J36" i="1"/>
  <c r="J35" i="1"/>
  <c r="J34" i="1"/>
  <c r="J33" i="1"/>
  <c r="J32" i="1"/>
  <c r="J31" i="1"/>
  <c r="J30" i="1"/>
  <c r="J29" i="1"/>
  <c r="J28" i="1"/>
  <c r="J27" i="1"/>
  <c r="I25" i="1"/>
  <c r="H25" i="1"/>
  <c r="G25" i="1"/>
  <c r="F25" i="1"/>
  <c r="E25" i="1"/>
  <c r="D25" i="1"/>
  <c r="D121" i="1" s="1"/>
  <c r="J24" i="1"/>
  <c r="J23" i="1"/>
  <c r="J22" i="1"/>
  <c r="J21" i="1"/>
  <c r="J20" i="1"/>
  <c r="J19" i="1"/>
  <c r="J18" i="1"/>
  <c r="J17" i="1"/>
  <c r="J16" i="1"/>
  <c r="J15" i="1"/>
  <c r="J14" i="1"/>
  <c r="J150" i="1" l="1"/>
  <c r="L135" i="1"/>
  <c r="L129" i="1"/>
  <c r="J124" i="1"/>
  <c r="G121" i="1"/>
  <c r="J108" i="1"/>
  <c r="J94" i="1"/>
  <c r="J85" i="1"/>
  <c r="H121" i="1"/>
  <c r="J72" i="1"/>
  <c r="J58" i="1"/>
  <c r="J46" i="1"/>
  <c r="J38" i="1"/>
  <c r="I121" i="1"/>
  <c r="F121" i="1"/>
  <c r="J25" i="1"/>
  <c r="L132" i="1"/>
  <c r="E126" i="1" s="1"/>
  <c r="J119" i="1"/>
  <c r="J120" i="1" s="1"/>
  <c r="E120" i="1"/>
  <c r="E121" i="1" s="1"/>
  <c r="E122" i="1" s="1"/>
  <c r="E130" i="1" s="1"/>
  <c r="E30" i="2" s="1"/>
  <c r="K121" i="1" l="1"/>
  <c r="E134" i="1"/>
  <c r="E28" i="2" s="1"/>
  <c r="J121" i="1"/>
  <c r="E128" i="1"/>
  <c r="E25" i="2" s="1"/>
  <c r="E26" i="2" s="1"/>
  <c r="F30" i="2" s="1"/>
  <c r="F28" i="2" l="1"/>
  <c r="E131" i="1"/>
  <c r="F130" i="1"/>
  <c r="F134" i="1"/>
  <c r="F131" i="1" l="1"/>
  <c r="E31" i="2"/>
  <c r="F31" i="2" s="1"/>
  <c r="E137" i="1"/>
</calcChain>
</file>

<file path=xl/comments1.xml><?xml version="1.0" encoding="utf-8"?>
<comments xmlns="http://schemas.openxmlformats.org/spreadsheetml/2006/main">
  <authors>
    <author>Windows User</author>
  </authors>
  <commentList>
    <comment ref="J15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 Delqt amt pd before 6/30/17
</t>
        </r>
      </text>
    </comment>
  </commentList>
</comments>
</file>

<file path=xl/sharedStrings.xml><?xml version="1.0" encoding="utf-8"?>
<sst xmlns="http://schemas.openxmlformats.org/spreadsheetml/2006/main" count="314" uniqueCount="178">
  <si>
    <t>Dexter Community Schools</t>
  </si>
  <si>
    <t>Township</t>
  </si>
  <si>
    <t>CkNo</t>
  </si>
  <si>
    <t>Date</t>
  </si>
  <si>
    <t>Non-Homestead</t>
  </si>
  <si>
    <t>DEBT</t>
  </si>
  <si>
    <t>Interest</t>
  </si>
  <si>
    <t>DDA/IFT</t>
  </si>
  <si>
    <t>DDA/</t>
  </si>
  <si>
    <t>TOTAL</t>
  </si>
  <si>
    <r>
      <t xml:space="preserve">Tax </t>
    </r>
    <r>
      <rPr>
        <b/>
        <sz val="9"/>
        <rFont val="Arial"/>
        <family val="2"/>
      </rPr>
      <t>OPERATING</t>
    </r>
  </si>
  <si>
    <t>Tax</t>
  </si>
  <si>
    <t>"OPERATING</t>
  </si>
  <si>
    <t>"DEBT"</t>
  </si>
  <si>
    <t>Oper.</t>
  </si>
  <si>
    <t>IFT/PLT</t>
  </si>
  <si>
    <t>Collected (GF)</t>
  </si>
  <si>
    <t>Collected</t>
  </si>
  <si>
    <t>Debt</t>
  </si>
  <si>
    <t xml:space="preserve"> </t>
  </si>
  <si>
    <t>&amp;Splitback</t>
  </si>
  <si>
    <t>11-0111-0000-000-xxxx-00000</t>
  </si>
  <si>
    <t>11-0119-0000-000-9099-00000</t>
  </si>
  <si>
    <t>30-0111-0000-000-xxxx-00000</t>
  </si>
  <si>
    <t>30-0119-0000-000-9099-00000</t>
  </si>
  <si>
    <t>30-0128-0000-000-9090-00000</t>
  </si>
  <si>
    <t>Cash Account</t>
  </si>
  <si>
    <t>Dexter City</t>
  </si>
  <si>
    <t>11-0111--9007--</t>
  </si>
  <si>
    <t>30-0111--9007</t>
  </si>
  <si>
    <t>30-0128--9007</t>
  </si>
  <si>
    <t>Tax collected Final Disbursement</t>
  </si>
  <si>
    <t>Delqt Tax Collection</t>
  </si>
  <si>
    <t>ACH</t>
  </si>
  <si>
    <t>Dexter Township</t>
  </si>
  <si>
    <t>11-0111--9006--</t>
  </si>
  <si>
    <t>30-0111--9006</t>
  </si>
  <si>
    <t>30-0128--9006</t>
  </si>
  <si>
    <t>Freedom</t>
  </si>
  <si>
    <t>11-0111--9008-</t>
  </si>
  <si>
    <t>30-0111--9008-</t>
  </si>
  <si>
    <t>Hamburg</t>
  </si>
  <si>
    <t>11-0111---9051--</t>
  </si>
  <si>
    <t>30-0111--9051--</t>
  </si>
  <si>
    <t>Lima</t>
  </si>
  <si>
    <t>11-0111--9009--</t>
  </si>
  <si>
    <t>38-0111-9009-</t>
  </si>
  <si>
    <t>Winter Tax Collection Settlement</t>
  </si>
  <si>
    <t>Lodi</t>
  </si>
  <si>
    <t>11-0111--9010</t>
  </si>
  <si>
    <t>30-0111-9010</t>
  </si>
  <si>
    <t>30-0128-9010</t>
  </si>
  <si>
    <t>Commercial Forest Tax - Local school operating is paid to SAF (school aid fund), district keeps share of debt</t>
  </si>
  <si>
    <t>Northfield</t>
  </si>
  <si>
    <t>11-0111--9014-</t>
  </si>
  <si>
    <t>30-011--9014</t>
  </si>
  <si>
    <t>Scio</t>
  </si>
  <si>
    <t>11-0111--9019</t>
  </si>
  <si>
    <t>30-0111--9019-</t>
  </si>
  <si>
    <t>30-0128-9019</t>
  </si>
  <si>
    <t>Final Tax Distributtion &amp; Interest Distrib</t>
  </si>
  <si>
    <t>Webster</t>
  </si>
  <si>
    <t>11-0111--9023</t>
  </si>
  <si>
    <t>30-0111--9023-</t>
  </si>
  <si>
    <t>30-0128-9023</t>
  </si>
  <si>
    <t>Taxes Collected</t>
  </si>
  <si>
    <t>Total Taxes collected</t>
  </si>
  <si>
    <t>(Use for Annual Continuing Disclosure)</t>
  </si>
  <si>
    <t>Settlements/delinq current year</t>
  </si>
  <si>
    <t>18 mills</t>
  </si>
  <si>
    <t>6 mills</t>
  </si>
  <si>
    <t>8.5 mills</t>
  </si>
  <si>
    <t>Total Tax Levy</t>
  </si>
  <si>
    <t>Non-homestead</t>
  </si>
  <si>
    <t>Commercial</t>
  </si>
  <si>
    <t>Total</t>
  </si>
  <si>
    <t xml:space="preserve"> Add 'IFT extra taxes received (debt) minus PLT debt</t>
  </si>
  <si>
    <t>Taxable Values</t>
  </si>
  <si>
    <t>Total Taxes w/ extra IFT's</t>
  </si>
  <si>
    <t xml:space="preserve">   Capture</t>
  </si>
  <si>
    <t>*</t>
  </si>
  <si>
    <t>Taxes to collect</t>
  </si>
  <si>
    <t>Total Taxes Collected by March 1 (non settlement/non-delinquent)</t>
  </si>
  <si>
    <t xml:space="preserve">Taxes to be collected as </t>
  </si>
  <si>
    <t>From Audit property tax settlement worksheet</t>
  </si>
  <si>
    <t>Total Taxes Collected by June 30 (w settlement but no receivables)</t>
  </si>
  <si>
    <t>Delinquent Taxes collected after June 30</t>
  </si>
  <si>
    <t>Calculated by taxable values</t>
  </si>
  <si>
    <t>Receivables Collected</t>
  </si>
  <si>
    <t>From MDOE Taxable Value Data at</t>
  </si>
  <si>
    <t>Total Taxes Collected final</t>
  </si>
  <si>
    <t>Continuing Disclosure, Nov 2016</t>
  </si>
  <si>
    <t>(Use for Municipal Finance Qualifying  Statement)</t>
  </si>
  <si>
    <t>Total taxes levied that were delinquent as of the following March 1</t>
  </si>
  <si>
    <t>2017-18  Delinquent</t>
  </si>
  <si>
    <t>IFT</t>
  </si>
  <si>
    <t>11-0111-0000-000-9099-00000</t>
  </si>
  <si>
    <t>30-0111-0000-000-9099-00000</t>
  </si>
  <si>
    <t>2018-19 fiscal year</t>
  </si>
  <si>
    <t>Tax year 2018</t>
  </si>
  <si>
    <t>Tax collected December 2018</t>
  </si>
  <si>
    <t>Tax collected January 2019</t>
  </si>
  <si>
    <t>Tax collected February 2019</t>
  </si>
  <si>
    <t>2018 Wash Co Settlement</t>
  </si>
  <si>
    <t>2018 Wash Co Settlement - Neff</t>
  </si>
  <si>
    <t>2018 Tax Collections</t>
  </si>
  <si>
    <t>2018 Liv Co Settlement</t>
  </si>
  <si>
    <t>2018 Commercial Forest</t>
  </si>
  <si>
    <t>Tax collection Jan 2019</t>
  </si>
  <si>
    <t>Tax collection Feb 2019</t>
  </si>
  <si>
    <t>Delq Taxes collected 2018</t>
  </si>
  <si>
    <t>From L-4029 at June 2018</t>
  </si>
  <si>
    <t>*Neff (@ 5.157 mills)</t>
  </si>
  <si>
    <t>at 06/30/2019</t>
  </si>
  <si>
    <t>*Neff (151,100 @ 5.157 mills)</t>
  </si>
  <si>
    <t>Total Delinquent collected after June 30, 2019</t>
  </si>
  <si>
    <t>Tax collected 12-1-18 to 12-14-18</t>
  </si>
  <si>
    <t>Washtenaw 2018 Commercial Forest Tax</t>
  </si>
  <si>
    <t xml:space="preserve">     rec'd 12/17/18 $62.14</t>
  </si>
  <si>
    <t>Tax Collection 12/17/2018</t>
  </si>
  <si>
    <t>1/7/2019</t>
  </si>
  <si>
    <t>2019-2020</t>
  </si>
  <si>
    <t>Tax collected 12-1-18 to 12-15-18</t>
  </si>
  <si>
    <t>Tax Collection 1/2/2019</t>
  </si>
  <si>
    <t>Tax collected 12-15-18 to 12-31-18</t>
  </si>
  <si>
    <t>ACH #1514</t>
  </si>
  <si>
    <t>1/14/2019</t>
  </si>
  <si>
    <t>12/19/2018</t>
  </si>
  <si>
    <t>Tax collected 12-16-18 to 12-31-18</t>
  </si>
  <si>
    <t>2034&amp;2035</t>
  </si>
  <si>
    <t>Tax collected 1-1-19 to 1-15-19</t>
  </si>
  <si>
    <t>ACH #1525</t>
  </si>
  <si>
    <t>1/17/2019</t>
  </si>
  <si>
    <t>1/18/2019</t>
  </si>
  <si>
    <t>1/22/2019</t>
  </si>
  <si>
    <t>Tax Collection 1/16/2019</t>
  </si>
  <si>
    <t>2055&amp;2016</t>
  </si>
  <si>
    <t>2/1/2019</t>
  </si>
  <si>
    <t>Tax collected 1-16-19 to 1-31-19</t>
  </si>
  <si>
    <t>2/7/2019</t>
  </si>
  <si>
    <t>Tax Collection 1/29/2019</t>
  </si>
  <si>
    <t>ACH #1534</t>
  </si>
  <si>
    <t>2/6/2019</t>
  </si>
  <si>
    <t>2/13/19</t>
  </si>
  <si>
    <t>2075&amp;2076</t>
  </si>
  <si>
    <t>2/19/2019</t>
  </si>
  <si>
    <t>2/20/2019</t>
  </si>
  <si>
    <t>Tax collected 2-1-19 to 2-15-19</t>
  </si>
  <si>
    <t>ACH #1545</t>
  </si>
  <si>
    <t>2/21/2019</t>
  </si>
  <si>
    <t>Tax Collection 2/19/2019</t>
  </si>
  <si>
    <t>Tax collected 2-1-19 to 2-14-19</t>
  </si>
  <si>
    <t>2/22/2019</t>
  </si>
  <si>
    <t>Tax collected 1-16-19 to 2-14-19</t>
  </si>
  <si>
    <t>2/26/19</t>
  </si>
  <si>
    <t>2091&amp;2092</t>
  </si>
  <si>
    <t>3/4/2019</t>
  </si>
  <si>
    <t>Tax collected 2-16-19 to 2-28-19</t>
  </si>
  <si>
    <t>ACH#1552</t>
  </si>
  <si>
    <t>3/12/2019</t>
  </si>
  <si>
    <t>Tax Collection 3/7/2019</t>
  </si>
  <si>
    <t>2110&amp;2111</t>
  </si>
  <si>
    <t>3/13/2019</t>
  </si>
  <si>
    <t>3/14/2019</t>
  </si>
  <si>
    <t>3/21/2019</t>
  </si>
  <si>
    <t>3/26/2019</t>
  </si>
  <si>
    <t xml:space="preserve">Tax collection 2018 Delq </t>
  </si>
  <si>
    <t>2136&amp;2137</t>
  </si>
  <si>
    <t>4/9/2019</t>
  </si>
  <si>
    <t>5/23/2019</t>
  </si>
  <si>
    <t>6/12/2019</t>
  </si>
  <si>
    <t>6/14/2019</t>
  </si>
  <si>
    <t>REVISED TAXABLE VALUES FOR 2018</t>
  </si>
  <si>
    <t>Percent Collected</t>
  </si>
  <si>
    <t xml:space="preserve"> Add 'IFT extra taxes received (debt) plus PLT debt</t>
  </si>
  <si>
    <t>????????</t>
  </si>
  <si>
    <t>need to update amounts after recon</t>
  </si>
  <si>
    <t>Current Property Tax Allocations 2018 Tax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</si>
</sst>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0.0000%"/>
    <numFmt numFmtId="166" formatCode="&quot;$&quot;#,##0.00"/>
    <numFmt numFmtId="167" formatCode="0_)"/>
    <numFmt numFmtId="168" formatCode="_(&quot;$&quot;* #,##0_);_(&quot;$&quot;* \(#,##0\);_(&quot;$&quot;* &quot;-&quot;??_);_(@_)"/>
    <numFmt numFmtId="169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name val="Courie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6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3" fillId="2" borderId="0" xfId="0" quotePrefix="1" applyFont="1" applyFill="1" applyAlignment="1">
      <alignment horizontal="center"/>
    </xf>
    <xf numFmtId="0" fontId="2" fillId="2" borderId="0" xfId="0" applyNumberFormat="1" applyFont="1" applyFill="1"/>
    <xf numFmtId="0" fontId="2" fillId="2" borderId="1" xfId="0" applyFont="1" applyFill="1" applyBorder="1" applyAlignment="1" applyProtection="1">
      <alignment horizontal="center"/>
    </xf>
    <xf numFmtId="0" fontId="2" fillId="2" borderId="1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center"/>
    </xf>
    <xf numFmtId="7" fontId="3" fillId="2" borderId="1" xfId="0" applyNumberFormat="1" applyFont="1" applyFill="1" applyBorder="1" applyAlignment="1" applyProtection="1">
      <alignment horizontal="center"/>
    </xf>
    <xf numFmtId="7" fontId="2" fillId="2" borderId="1" xfId="0" applyNumberFormat="1" applyFont="1" applyFill="1" applyBorder="1" applyAlignment="1" applyProtection="1">
      <alignment horizontal="center"/>
    </xf>
    <xf numFmtId="7" fontId="2" fillId="2" borderId="0" xfId="0" applyNumberFormat="1" applyFont="1" applyFill="1" applyAlignment="1" applyProtection="1">
      <alignment horizontal="left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"/>
    </xf>
    <xf numFmtId="7" fontId="2" fillId="2" borderId="2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3" xfId="0" applyNumberFormat="1" applyFont="1" applyFill="1" applyBorder="1" applyAlignment="1" applyProtection="1">
      <alignment horizontal="center"/>
    </xf>
    <xf numFmtId="49" fontId="2" fillId="2" borderId="3" xfId="0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3" xfId="1" quotePrefix="1" applyNumberFormat="1" applyFont="1" applyFill="1" applyBorder="1" applyAlignment="1" applyProtection="1">
      <alignment horizontal="center"/>
    </xf>
    <xf numFmtId="7" fontId="2" fillId="2" borderId="3" xfId="0" applyNumberFormat="1" applyFont="1" applyFill="1" applyBorder="1" applyAlignment="1" applyProtection="1">
      <alignment horizontal="center"/>
    </xf>
    <xf numFmtId="165" fontId="2" fillId="2" borderId="3" xfId="0" applyNumberFormat="1" applyFont="1" applyFill="1" applyBorder="1" applyAlignment="1" applyProtection="1">
      <alignment horizontal="center"/>
    </xf>
    <xf numFmtId="7" fontId="2" fillId="2" borderId="4" xfId="0" applyNumberFormat="1" applyFont="1" applyFill="1" applyBorder="1" applyAlignment="1" applyProtection="1">
      <alignment horizontal="left"/>
    </xf>
    <xf numFmtId="0" fontId="2" fillId="2" borderId="4" xfId="0" applyFont="1" applyFill="1" applyBorder="1" applyAlignment="1">
      <alignment horizontal="center"/>
    </xf>
    <xf numFmtId="43" fontId="4" fillId="2" borderId="2" xfId="1" applyFont="1" applyFill="1" applyBorder="1" applyAlignment="1" applyProtection="1">
      <alignment horizontal="center"/>
    </xf>
    <xf numFmtId="164" fontId="4" fillId="2" borderId="2" xfId="1" applyNumberFormat="1" applyFont="1" applyFill="1" applyBorder="1" applyAlignment="1" applyProtection="1">
      <alignment horizontal="center"/>
    </xf>
    <xf numFmtId="7" fontId="4" fillId="2" borderId="2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165" fontId="2" fillId="2" borderId="2" xfId="0" applyNumberFormat="1" applyFont="1" applyFill="1" applyBorder="1" applyAlignment="1" applyProtection="1">
      <alignment horizontal="center"/>
    </xf>
    <xf numFmtId="7" fontId="2" fillId="2" borderId="0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>
      <alignment horizontal="center"/>
    </xf>
    <xf numFmtId="165" fontId="4" fillId="2" borderId="2" xfId="3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left"/>
    </xf>
    <xf numFmtId="165" fontId="2" fillId="2" borderId="3" xfId="3" applyNumberFormat="1" applyFont="1" applyFill="1" applyBorder="1" applyAlignment="1" applyProtection="1">
      <alignment horizontal="center"/>
    </xf>
    <xf numFmtId="43" fontId="2" fillId="2" borderId="3" xfId="1" quotePrefix="1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5" xfId="0" applyNumberFormat="1" applyFont="1" applyFill="1" applyBorder="1" applyAlignment="1" applyProtection="1">
      <alignment horizontal="center"/>
    </xf>
    <xf numFmtId="49" fontId="2" fillId="2" borderId="5" xfId="0" applyNumberFormat="1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7" fontId="2" fillId="2" borderId="5" xfId="0" applyNumberFormat="1" applyFont="1" applyFill="1" applyBorder="1" applyAlignment="1" applyProtection="1">
      <alignment horizontal="left"/>
    </xf>
    <xf numFmtId="0" fontId="2" fillId="2" borderId="5" xfId="0" applyFont="1" applyFill="1" applyBorder="1"/>
    <xf numFmtId="0" fontId="3" fillId="2" borderId="5" xfId="0" applyFont="1" applyFill="1" applyBorder="1"/>
    <xf numFmtId="0" fontId="2" fillId="2" borderId="6" xfId="0" applyNumberFormat="1" applyFont="1" applyFill="1" applyBorder="1" applyAlignment="1" applyProtection="1">
      <alignment horizontal="center"/>
    </xf>
    <xf numFmtId="49" fontId="2" fillId="2" borderId="6" xfId="0" applyNumberFormat="1" applyFont="1" applyFill="1" applyBorder="1" applyAlignment="1" applyProtection="1">
      <alignment horizontal="left"/>
    </xf>
    <xf numFmtId="7" fontId="5" fillId="2" borderId="6" xfId="0" applyNumberFormat="1" applyFont="1" applyFill="1" applyBorder="1" applyAlignment="1" applyProtection="1">
      <alignment horizontal="left"/>
    </xf>
    <xf numFmtId="0" fontId="5" fillId="2" borderId="5" xfId="0" quotePrefix="1" applyFont="1" applyFill="1" applyBorder="1" applyAlignment="1" applyProtection="1">
      <alignment horizontal="left"/>
    </xf>
    <xf numFmtId="7" fontId="2" fillId="2" borderId="6" xfId="0" applyNumberFormat="1" applyFont="1" applyFill="1" applyBorder="1" applyAlignment="1" applyProtection="1">
      <alignment horizontal="left"/>
    </xf>
    <xf numFmtId="0" fontId="2" fillId="2" borderId="6" xfId="0" applyFont="1" applyFill="1" applyBorder="1"/>
    <xf numFmtId="0" fontId="2" fillId="2" borderId="6" xfId="0" applyNumberFormat="1" applyFont="1" applyFill="1" applyBorder="1" applyProtection="1"/>
    <xf numFmtId="7" fontId="2" fillId="2" borderId="6" xfId="0" applyNumberFormat="1" applyFont="1" applyFill="1" applyBorder="1" applyProtection="1"/>
    <xf numFmtId="7" fontId="2" fillId="2" borderId="6" xfId="2" applyNumberFormat="1" applyFont="1" applyFill="1" applyBorder="1" applyProtection="1"/>
    <xf numFmtId="7" fontId="2" fillId="2" borderId="0" xfId="0" applyNumberFormat="1" applyFont="1" applyFill="1" applyProtection="1"/>
    <xf numFmtId="14" fontId="2" fillId="2" borderId="6" xfId="0" applyNumberFormat="1" applyFont="1" applyFill="1" applyBorder="1" applyAlignment="1" applyProtection="1">
      <alignment horizontal="left"/>
    </xf>
    <xf numFmtId="166" fontId="2" fillId="2" borderId="6" xfId="0" applyNumberFormat="1" applyFont="1" applyFill="1" applyBorder="1"/>
    <xf numFmtId="0" fontId="2" fillId="0" borderId="6" xfId="0" applyNumberFormat="1" applyFont="1" applyFill="1" applyBorder="1" applyProtection="1"/>
    <xf numFmtId="49" fontId="2" fillId="0" borderId="6" xfId="0" applyNumberFormat="1" applyFont="1" applyFill="1" applyBorder="1" applyAlignment="1" applyProtection="1">
      <alignment horizontal="left"/>
    </xf>
    <xf numFmtId="0" fontId="2" fillId="0" borderId="6" xfId="0" applyFont="1" applyFill="1" applyBorder="1"/>
    <xf numFmtId="7" fontId="2" fillId="0" borderId="6" xfId="0" applyNumberFormat="1" applyFont="1" applyFill="1" applyBorder="1" applyProtection="1"/>
    <xf numFmtId="43" fontId="2" fillId="2" borderId="0" xfId="1" applyFont="1" applyFill="1"/>
    <xf numFmtId="0" fontId="2" fillId="3" borderId="6" xfId="0" applyFont="1" applyFill="1" applyBorder="1"/>
    <xf numFmtId="0" fontId="2" fillId="3" borderId="6" xfId="0" applyNumberFormat="1" applyFont="1" applyFill="1" applyBorder="1" applyProtection="1"/>
    <xf numFmtId="49" fontId="2" fillId="3" borderId="6" xfId="0" applyNumberFormat="1" applyFont="1" applyFill="1" applyBorder="1" applyAlignment="1" applyProtection="1">
      <alignment horizontal="left"/>
    </xf>
    <xf numFmtId="7" fontId="2" fillId="3" borderId="6" xfId="0" applyNumberFormat="1" applyFont="1" applyFill="1" applyBorder="1" applyProtection="1"/>
    <xf numFmtId="44" fontId="2" fillId="3" borderId="6" xfId="2" applyFont="1" applyFill="1" applyBorder="1"/>
    <xf numFmtId="166" fontId="2" fillId="3" borderId="6" xfId="0" applyNumberFormat="1" applyFont="1" applyFill="1" applyBorder="1"/>
    <xf numFmtId="7" fontId="2" fillId="3" borderId="6" xfId="2" applyNumberFormat="1" applyFont="1" applyFill="1" applyBorder="1" applyProtection="1"/>
    <xf numFmtId="7" fontId="2" fillId="3" borderId="0" xfId="0" applyNumberFormat="1" applyFont="1" applyFill="1" applyAlignment="1" applyProtection="1">
      <alignment horizontal="left"/>
    </xf>
    <xf numFmtId="7" fontId="2" fillId="3" borderId="0" xfId="0" applyNumberFormat="1" applyFont="1" applyFill="1" applyProtection="1"/>
    <xf numFmtId="43" fontId="2" fillId="3" borderId="0" xfId="1" applyFont="1" applyFill="1"/>
    <xf numFmtId="0" fontId="2" fillId="3" borderId="0" xfId="0" applyFont="1" applyFill="1"/>
    <xf numFmtId="0" fontId="2" fillId="4" borderId="6" xfId="0" applyFont="1" applyFill="1" applyBorder="1"/>
    <xf numFmtId="0" fontId="2" fillId="4" borderId="6" xfId="0" applyNumberFormat="1" applyFont="1" applyFill="1" applyBorder="1" applyAlignment="1" applyProtection="1">
      <alignment horizontal="center"/>
    </xf>
    <xf numFmtId="49" fontId="2" fillId="4" borderId="6" xfId="0" applyNumberFormat="1" applyFont="1" applyFill="1" applyBorder="1" applyAlignment="1" applyProtection="1">
      <alignment horizontal="left"/>
    </xf>
    <xf numFmtId="7" fontId="2" fillId="4" borderId="6" xfId="0" applyNumberFormat="1" applyFont="1" applyFill="1" applyBorder="1" applyProtection="1"/>
    <xf numFmtId="44" fontId="2" fillId="4" borderId="6" xfId="2" applyFont="1" applyFill="1" applyBorder="1"/>
    <xf numFmtId="7" fontId="2" fillId="4" borderId="6" xfId="2" applyNumberFormat="1" applyFont="1" applyFill="1" applyBorder="1" applyProtection="1"/>
    <xf numFmtId="7" fontId="2" fillId="4" borderId="0" xfId="0" applyNumberFormat="1" applyFont="1" applyFill="1" applyAlignment="1" applyProtection="1">
      <alignment horizontal="left"/>
    </xf>
    <xf numFmtId="7" fontId="2" fillId="4" borderId="0" xfId="0" applyNumberFormat="1" applyFont="1" applyFill="1" applyProtection="1"/>
    <xf numFmtId="43" fontId="2" fillId="4" borderId="0" xfId="1" applyFont="1" applyFill="1"/>
    <xf numFmtId="0" fontId="2" fillId="4" borderId="0" xfId="0" applyFont="1" applyFill="1"/>
    <xf numFmtId="0" fontId="2" fillId="2" borderId="3" xfId="0" applyFont="1" applyFill="1" applyBorder="1"/>
    <xf numFmtId="0" fontId="2" fillId="2" borderId="3" xfId="0" applyNumberFormat="1" applyFont="1" applyFill="1" applyBorder="1" applyProtection="1"/>
    <xf numFmtId="49" fontId="2" fillId="2" borderId="3" xfId="0" applyNumberFormat="1" applyFont="1" applyFill="1" applyBorder="1"/>
    <xf numFmtId="7" fontId="2" fillId="2" borderId="3" xfId="0" applyNumberFormat="1" applyFont="1" applyFill="1" applyBorder="1" applyProtection="1"/>
    <xf numFmtId="44" fontId="2" fillId="2" borderId="3" xfId="0" applyNumberFormat="1" applyFont="1" applyFill="1" applyBorder="1" applyProtection="1"/>
    <xf numFmtId="7" fontId="2" fillId="2" borderId="4" xfId="0" applyNumberFormat="1" applyFont="1" applyFill="1" applyBorder="1" applyProtection="1"/>
    <xf numFmtId="0" fontId="2" fillId="2" borderId="4" xfId="0" applyFont="1" applyFill="1" applyBorder="1"/>
    <xf numFmtId="7" fontId="2" fillId="2" borderId="0" xfId="0" applyNumberFormat="1" applyFont="1" applyFill="1" applyBorder="1" applyProtection="1"/>
    <xf numFmtId="44" fontId="2" fillId="2" borderId="6" xfId="2" applyFont="1" applyFill="1" applyBorder="1"/>
    <xf numFmtId="44" fontId="2" fillId="0" borderId="6" xfId="2" applyFont="1" applyFill="1" applyBorder="1"/>
    <xf numFmtId="7" fontId="2" fillId="0" borderId="6" xfId="2" applyNumberFormat="1" applyFont="1" applyFill="1" applyBorder="1" applyProtection="1"/>
    <xf numFmtId="7" fontId="2" fillId="0" borderId="0" xfId="0" applyNumberFormat="1" applyFont="1" applyFill="1" applyBorder="1" applyAlignment="1" applyProtection="1">
      <alignment horizontal="left"/>
    </xf>
    <xf numFmtId="7" fontId="2" fillId="0" borderId="0" xfId="0" applyNumberFormat="1" applyFont="1" applyFill="1" applyBorder="1" applyProtection="1"/>
    <xf numFmtId="0" fontId="2" fillId="0" borderId="0" xfId="0" applyFont="1" applyFill="1" applyBorder="1"/>
    <xf numFmtId="7" fontId="2" fillId="5" borderId="6" xfId="0" applyNumberFormat="1" applyFont="1" applyFill="1" applyBorder="1" applyProtection="1"/>
    <xf numFmtId="7" fontId="2" fillId="4" borderId="0" xfId="0" applyNumberFormat="1" applyFont="1" applyFill="1" applyBorder="1" applyAlignment="1" applyProtection="1">
      <alignment horizontal="left"/>
    </xf>
    <xf numFmtId="7" fontId="2" fillId="4" borderId="0" xfId="0" applyNumberFormat="1" applyFont="1" applyFill="1" applyBorder="1" applyProtection="1"/>
    <xf numFmtId="0" fontId="2" fillId="4" borderId="0" xfId="0" applyFont="1" applyFill="1" applyBorder="1"/>
    <xf numFmtId="7" fontId="5" fillId="2" borderId="5" xfId="0" applyNumberFormat="1" applyFont="1" applyFill="1" applyBorder="1" applyAlignment="1" applyProtection="1">
      <alignment horizontal="left"/>
    </xf>
    <xf numFmtId="0" fontId="2" fillId="2" borderId="7" xfId="0" applyFont="1" applyFill="1" applyBorder="1"/>
    <xf numFmtId="0" fontId="2" fillId="2" borderId="7" xfId="0" applyNumberFormat="1" applyFont="1" applyFill="1" applyBorder="1" applyProtection="1"/>
    <xf numFmtId="49" fontId="2" fillId="2" borderId="7" xfId="0" applyNumberFormat="1" applyFont="1" applyFill="1" applyBorder="1"/>
    <xf numFmtId="7" fontId="2" fillId="2" borderId="7" xfId="0" applyNumberFormat="1" applyFont="1" applyFill="1" applyBorder="1" applyProtection="1"/>
    <xf numFmtId="44" fontId="2" fillId="2" borderId="7" xfId="0" applyNumberFormat="1" applyFont="1" applyFill="1" applyBorder="1" applyProtection="1"/>
    <xf numFmtId="0" fontId="5" fillId="2" borderId="5" xfId="0" applyNumberFormat="1" applyFont="1" applyFill="1" applyBorder="1" applyAlignment="1" applyProtection="1">
      <alignment horizontal="center"/>
    </xf>
    <xf numFmtId="49" fontId="5" fillId="2" borderId="5" xfId="0" applyNumberFormat="1" applyFont="1" applyFill="1" applyBorder="1" applyAlignment="1" applyProtection="1">
      <alignment horizontal="left"/>
    </xf>
    <xf numFmtId="0" fontId="5" fillId="2" borderId="5" xfId="0" applyFont="1" applyFill="1" applyBorder="1"/>
    <xf numFmtId="7" fontId="5" fillId="2" borderId="0" xfId="0" applyNumberFormat="1" applyFont="1" applyFill="1" applyBorder="1" applyAlignment="1" applyProtection="1">
      <alignment horizontal="left"/>
    </xf>
    <xf numFmtId="0" fontId="5" fillId="2" borderId="0" xfId="0" applyFont="1" applyFill="1" applyBorder="1"/>
    <xf numFmtId="0" fontId="2" fillId="4" borderId="6" xfId="0" applyNumberFormat="1" applyFont="1" applyFill="1" applyBorder="1" applyProtection="1"/>
    <xf numFmtId="0" fontId="2" fillId="2" borderId="6" xfId="0" quotePrefix="1" applyNumberFormat="1" applyFont="1" applyFill="1" applyBorder="1" applyProtection="1"/>
    <xf numFmtId="0" fontId="2" fillId="2" borderId="5" xfId="0" applyNumberFormat="1" applyFont="1" applyFill="1" applyBorder="1" applyProtection="1"/>
    <xf numFmtId="49" fontId="2" fillId="2" borderId="5" xfId="0" applyNumberFormat="1" applyFont="1" applyFill="1" applyBorder="1"/>
    <xf numFmtId="7" fontId="5" fillId="2" borderId="5" xfId="0" applyNumberFormat="1" applyFont="1" applyFill="1" applyBorder="1" applyProtection="1"/>
    <xf numFmtId="7" fontId="2" fillId="2" borderId="5" xfId="0" applyNumberFormat="1" applyFont="1" applyFill="1" applyBorder="1" applyProtection="1"/>
    <xf numFmtId="44" fontId="2" fillId="2" borderId="3" xfId="2" applyFont="1" applyFill="1" applyBorder="1" applyProtection="1"/>
    <xf numFmtId="0" fontId="3" fillId="0" borderId="5" xfId="0" applyFont="1" applyFill="1" applyBorder="1"/>
    <xf numFmtId="0" fontId="2" fillId="0" borderId="2" xfId="0" applyNumberFormat="1" applyFont="1" applyFill="1" applyBorder="1" applyProtection="1"/>
    <xf numFmtId="49" fontId="2" fillId="0" borderId="2" xfId="0" applyNumberFormat="1" applyFont="1" applyFill="1" applyBorder="1"/>
    <xf numFmtId="44" fontId="5" fillId="0" borderId="2" xfId="0" applyNumberFormat="1" applyFont="1" applyFill="1" applyBorder="1" applyProtection="1"/>
    <xf numFmtId="7" fontId="2" fillId="0" borderId="2" xfId="0" applyNumberFormat="1" applyFont="1" applyFill="1" applyBorder="1" applyProtection="1"/>
    <xf numFmtId="44" fontId="2" fillId="0" borderId="2" xfId="2" applyFont="1" applyFill="1" applyBorder="1" applyProtection="1"/>
    <xf numFmtId="0" fontId="2" fillId="2" borderId="6" xfId="0" applyNumberFormat="1" applyFont="1" applyFill="1" applyBorder="1"/>
    <xf numFmtId="166" fontId="2" fillId="0" borderId="6" xfId="0" applyNumberFormat="1" applyFont="1" applyFill="1" applyBorder="1"/>
    <xf numFmtId="166" fontId="2" fillId="3" borderId="6" xfId="2" applyNumberFormat="1" applyFont="1" applyFill="1" applyBorder="1"/>
    <xf numFmtId="44" fontId="2" fillId="0" borderId="6" xfId="2" applyFont="1" applyFill="1" applyBorder="1" applyProtection="1"/>
    <xf numFmtId="7" fontId="4" fillId="0" borderId="0" xfId="0" applyNumberFormat="1" applyFont="1" applyFill="1" applyProtection="1"/>
    <xf numFmtId="0" fontId="2" fillId="0" borderId="0" xfId="0" applyFont="1" applyFill="1"/>
    <xf numFmtId="0" fontId="4" fillId="0" borderId="0" xfId="0" applyFont="1" applyFill="1"/>
    <xf numFmtId="166" fontId="2" fillId="0" borderId="6" xfId="2" applyNumberFormat="1" applyFont="1" applyFill="1" applyBorder="1"/>
    <xf numFmtId="44" fontId="6" fillId="0" borderId="6" xfId="2" applyFont="1" applyFill="1" applyBorder="1"/>
    <xf numFmtId="0" fontId="6" fillId="0" borderId="6" xfId="0" applyFont="1" applyFill="1" applyBorder="1"/>
    <xf numFmtId="7" fontId="6" fillId="2" borderId="0" xfId="0" applyNumberFormat="1" applyFont="1" applyFill="1" applyAlignment="1" applyProtection="1">
      <alignment horizontal="left"/>
    </xf>
    <xf numFmtId="7" fontId="6" fillId="2" borderId="0" xfId="0" applyNumberFormat="1" applyFont="1" applyFill="1" applyProtection="1"/>
    <xf numFmtId="0" fontId="6" fillId="2" borderId="0" xfId="0" applyFont="1" applyFill="1"/>
    <xf numFmtId="44" fontId="2" fillId="4" borderId="6" xfId="2" applyFont="1" applyFill="1" applyBorder="1" applyProtection="1"/>
    <xf numFmtId="0" fontId="2" fillId="0" borderId="3" xfId="0" applyFont="1" applyFill="1" applyBorder="1"/>
    <xf numFmtId="0" fontId="2" fillId="0" borderId="3" xfId="0" applyNumberFormat="1" applyFont="1" applyFill="1" applyBorder="1" applyProtection="1"/>
    <xf numFmtId="49" fontId="2" fillId="0" borderId="3" xfId="0" applyNumberFormat="1" applyFont="1" applyFill="1" applyBorder="1"/>
    <xf numFmtId="7" fontId="2" fillId="0" borderId="3" xfId="0" applyNumberFormat="1" applyFont="1" applyFill="1" applyBorder="1" applyProtection="1"/>
    <xf numFmtId="44" fontId="2" fillId="0" borderId="3" xfId="0" applyNumberFormat="1" applyFont="1" applyFill="1" applyBorder="1" applyProtection="1"/>
    <xf numFmtId="44" fontId="5" fillId="6" borderId="2" xfId="0" applyNumberFormat="1" applyFont="1" applyFill="1" applyBorder="1" applyProtection="1"/>
    <xf numFmtId="166" fontId="2" fillId="2" borderId="6" xfId="2" applyNumberFormat="1" applyFont="1" applyFill="1" applyBorder="1"/>
    <xf numFmtId="166" fontId="2" fillId="4" borderId="6" xfId="0" applyNumberFormat="1" applyFont="1" applyFill="1" applyBorder="1"/>
    <xf numFmtId="0" fontId="2" fillId="2" borderId="2" xfId="0" applyFont="1" applyFill="1" applyBorder="1"/>
    <xf numFmtId="0" fontId="2" fillId="2" borderId="2" xfId="0" applyNumberFormat="1" applyFont="1" applyFill="1" applyBorder="1" applyProtection="1"/>
    <xf numFmtId="49" fontId="2" fillId="2" borderId="2" xfId="0" applyNumberFormat="1" applyFont="1" applyFill="1" applyBorder="1"/>
    <xf numFmtId="7" fontId="2" fillId="2" borderId="2" xfId="0" applyNumberFormat="1" applyFont="1" applyFill="1" applyBorder="1" applyProtection="1"/>
    <xf numFmtId="44" fontId="2" fillId="2" borderId="6" xfId="2" applyFont="1" applyFill="1" applyBorder="1" applyProtection="1"/>
    <xf numFmtId="0" fontId="2" fillId="2" borderId="10" xfId="0" applyNumberFormat="1" applyFont="1" applyFill="1" applyBorder="1" applyProtection="1"/>
    <xf numFmtId="49" fontId="2" fillId="2" borderId="10" xfId="0" applyNumberFormat="1" applyFont="1" applyFill="1" applyBorder="1"/>
    <xf numFmtId="7" fontId="2" fillId="2" borderId="10" xfId="0" applyNumberFormat="1" applyFont="1" applyFill="1" applyBorder="1" applyProtection="1"/>
    <xf numFmtId="44" fontId="2" fillId="2" borderId="11" xfId="0" applyNumberFormat="1" applyFont="1" applyFill="1" applyBorder="1" applyProtection="1"/>
    <xf numFmtId="0" fontId="2" fillId="2" borderId="0" xfId="0" applyNumberFormat="1" applyFont="1" applyFill="1" applyBorder="1"/>
    <xf numFmtId="49" fontId="2" fillId="2" borderId="0" xfId="0" applyNumberFormat="1" applyFont="1" applyFill="1" applyBorder="1"/>
    <xf numFmtId="167" fontId="2" fillId="2" borderId="0" xfId="0" applyNumberFormat="1" applyFont="1" applyFill="1" applyBorder="1" applyProtection="1"/>
    <xf numFmtId="168" fontId="2" fillId="2" borderId="0" xfId="2" applyNumberFormat="1" applyFont="1" applyFill="1" applyBorder="1"/>
    <xf numFmtId="7" fontId="2" fillId="2" borderId="0" xfId="2" applyNumberFormat="1" applyFont="1" applyFill="1" applyBorder="1"/>
    <xf numFmtId="44" fontId="2" fillId="2" borderId="0" xfId="2" applyFont="1" applyFill="1" applyBorder="1"/>
    <xf numFmtId="10" fontId="2" fillId="2" borderId="0" xfId="3" applyNumberFormat="1" applyFont="1" applyFill="1" applyBorder="1" applyProtection="1"/>
    <xf numFmtId="0" fontId="2" fillId="2" borderId="0" xfId="0" quotePrefix="1" applyFont="1" applyFill="1" applyBorder="1" applyAlignment="1">
      <alignment horizontal="left"/>
    </xf>
    <xf numFmtId="169" fontId="2" fillId="2" borderId="0" xfId="1" applyNumberFormat="1" applyFont="1" applyFill="1" applyBorder="1" applyProtection="1"/>
    <xf numFmtId="0" fontId="2" fillId="2" borderId="12" xfId="0" applyFont="1" applyFill="1" applyBorder="1"/>
    <xf numFmtId="167" fontId="2" fillId="2" borderId="0" xfId="0" applyNumberFormat="1" applyFont="1" applyFill="1" applyProtection="1"/>
    <xf numFmtId="168" fontId="2" fillId="2" borderId="0" xfId="2" applyNumberFormat="1" applyFont="1" applyFill="1"/>
    <xf numFmtId="0" fontId="2" fillId="2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0" xfId="0" applyFont="1" applyFill="1" applyProtection="1"/>
    <xf numFmtId="7" fontId="2" fillId="2" borderId="5" xfId="0" applyNumberFormat="1" applyFont="1" applyFill="1" applyBorder="1" applyAlignment="1" applyProtection="1">
      <alignment horizontal="center"/>
    </xf>
    <xf numFmtId="0" fontId="2" fillId="2" borderId="5" xfId="0" applyFont="1" applyFill="1" applyBorder="1" applyAlignment="1">
      <alignment horizontal="center"/>
    </xf>
    <xf numFmtId="10" fontId="2" fillId="2" borderId="5" xfId="3" applyNumberFormat="1" applyFont="1" applyFill="1" applyBorder="1" applyAlignment="1" applyProtection="1">
      <alignment horizontal="center"/>
    </xf>
    <xf numFmtId="7" fontId="2" fillId="2" borderId="0" xfId="2" applyNumberFormat="1" applyFont="1" applyFill="1"/>
    <xf numFmtId="0" fontId="2" fillId="2" borderId="13" xfId="0" applyFont="1" applyFill="1" applyBorder="1" applyAlignment="1"/>
    <xf numFmtId="0" fontId="0" fillId="2" borderId="14" xfId="0" applyFill="1" applyBorder="1"/>
    <xf numFmtId="42" fontId="2" fillId="2" borderId="1" xfId="2" applyNumberFormat="1" applyFont="1" applyFill="1" applyBorder="1"/>
    <xf numFmtId="168" fontId="2" fillId="2" borderId="1" xfId="2" applyNumberFormat="1" applyFont="1" applyFill="1" applyBorder="1"/>
    <xf numFmtId="42" fontId="2" fillId="2" borderId="6" xfId="2" applyNumberFormat="1" applyFont="1" applyFill="1" applyBorder="1"/>
    <xf numFmtId="0" fontId="2" fillId="2" borderId="13" xfId="0" applyFont="1" applyFill="1" applyBorder="1"/>
    <xf numFmtId="44" fontId="2" fillId="2" borderId="0" xfId="2" applyFont="1" applyFill="1"/>
    <xf numFmtId="0" fontId="2" fillId="2" borderId="15" xfId="0" applyFont="1" applyFill="1" applyBorder="1"/>
    <xf numFmtId="169" fontId="2" fillId="2" borderId="1" xfId="1" applyNumberFormat="1" applyFont="1" applyFill="1" applyBorder="1"/>
    <xf numFmtId="168" fontId="2" fillId="2" borderId="2" xfId="2" applyNumberFormat="1" applyFont="1" applyFill="1" applyBorder="1"/>
    <xf numFmtId="0" fontId="2" fillId="2" borderId="16" xfId="0" applyFont="1" applyFill="1" applyBorder="1"/>
    <xf numFmtId="0" fontId="2" fillId="2" borderId="17" xfId="0" applyFont="1" applyFill="1" applyBorder="1" applyAlignment="1"/>
    <xf numFmtId="42" fontId="2" fillId="2" borderId="5" xfId="2" applyNumberFormat="1" applyFont="1" applyFill="1" applyBorder="1"/>
    <xf numFmtId="168" fontId="2" fillId="2" borderId="17" xfId="2" applyNumberFormat="1" applyFont="1" applyFill="1" applyBorder="1"/>
    <xf numFmtId="42" fontId="2" fillId="2" borderId="18" xfId="2" applyNumberFormat="1" applyFont="1" applyFill="1" applyBorder="1"/>
    <xf numFmtId="0" fontId="2" fillId="2" borderId="17" xfId="0" applyFont="1" applyFill="1" applyBorder="1"/>
    <xf numFmtId="0" fontId="2" fillId="2" borderId="0" xfId="0" quotePrefix="1" applyFont="1" applyFill="1" applyAlignment="1">
      <alignment horizontal="left"/>
    </xf>
    <xf numFmtId="168" fontId="2" fillId="2" borderId="0" xfId="2" applyNumberFormat="1" applyFont="1" applyFill="1" applyBorder="1" applyProtection="1"/>
    <xf numFmtId="0" fontId="0" fillId="2" borderId="16" xfId="0" applyFill="1" applyBorder="1"/>
    <xf numFmtId="7" fontId="2" fillId="2" borderId="13" xfId="2" applyNumberFormat="1" applyFont="1" applyFill="1" applyBorder="1"/>
    <xf numFmtId="0" fontId="2" fillId="2" borderId="19" xfId="0" applyFont="1" applyFill="1" applyBorder="1"/>
    <xf numFmtId="0" fontId="2" fillId="2" borderId="18" xfId="0" applyFont="1" applyFill="1" applyBorder="1"/>
    <xf numFmtId="169" fontId="2" fillId="2" borderId="2" xfId="1" applyNumberFormat="1" applyFont="1" applyFill="1" applyBorder="1"/>
    <xf numFmtId="0" fontId="2" fillId="2" borderId="0" xfId="0" applyNumberFormat="1" applyFont="1" applyFill="1" applyProtection="1"/>
    <xf numFmtId="42" fontId="2" fillId="2" borderId="3" xfId="2" applyNumberFormat="1" applyFont="1" applyFill="1" applyBorder="1"/>
    <xf numFmtId="168" fontId="2" fillId="2" borderId="3" xfId="2" applyNumberFormat="1" applyFont="1" applyFill="1" applyBorder="1"/>
    <xf numFmtId="42" fontId="2" fillId="2" borderId="0" xfId="0" applyNumberFormat="1" applyFont="1" applyFill="1" applyAlignment="1" applyProtection="1">
      <alignment horizontal="left"/>
    </xf>
    <xf numFmtId="43" fontId="2" fillId="2" borderId="2" xfId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0" fontId="2" fillId="2" borderId="12" xfId="0" applyNumberFormat="1" applyFont="1" applyFill="1" applyBorder="1" applyProtection="1"/>
    <xf numFmtId="49" fontId="2" fillId="2" borderId="12" xfId="0" applyNumberFormat="1" applyFont="1" applyFill="1" applyBorder="1" applyAlignment="1" applyProtection="1">
      <alignment horizontal="left"/>
    </xf>
    <xf numFmtId="7" fontId="2" fillId="2" borderId="12" xfId="0" applyNumberFormat="1" applyFont="1" applyFill="1" applyBorder="1" applyProtection="1"/>
    <xf numFmtId="0" fontId="2" fillId="2" borderId="9" xfId="0" quotePrefix="1" applyFont="1" applyFill="1" applyBorder="1" applyAlignment="1">
      <alignment horizontal="left"/>
    </xf>
    <xf numFmtId="0" fontId="2" fillId="2" borderId="10" xfId="0" applyNumberFormat="1" applyFont="1" applyFill="1" applyBorder="1"/>
    <xf numFmtId="44" fontId="2" fillId="2" borderId="10" xfId="2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20" xfId="0" quotePrefix="1" applyFont="1" applyFill="1" applyBorder="1" applyAlignment="1">
      <alignment horizontal="left"/>
    </xf>
    <xf numFmtId="0" fontId="2" fillId="2" borderId="4" xfId="0" applyNumberFormat="1" applyFont="1" applyFill="1" applyBorder="1"/>
    <xf numFmtId="49" fontId="2" fillId="2" borderId="4" xfId="0" applyNumberFormat="1" applyFont="1" applyFill="1" applyBorder="1"/>
    <xf numFmtId="44" fontId="2" fillId="2" borderId="4" xfId="2" applyFont="1" applyFill="1" applyBorder="1"/>
    <xf numFmtId="44" fontId="2" fillId="2" borderId="21" xfId="2" applyFont="1" applyFill="1" applyBorder="1"/>
    <xf numFmtId="0" fontId="2" fillId="2" borderId="0" xfId="0" applyFont="1" applyFill="1" applyBorder="1" applyAlignment="1">
      <alignment horizontal="left"/>
    </xf>
    <xf numFmtId="169" fontId="2" fillId="2" borderId="0" xfId="1" applyNumberFormat="1" applyFont="1" applyFill="1" applyBorder="1"/>
    <xf numFmtId="44" fontId="2" fillId="2" borderId="0" xfId="0" applyNumberFormat="1" applyFont="1" applyFill="1" applyBorder="1" applyAlignment="1" applyProtection="1">
      <alignment horizontal="left"/>
    </xf>
    <xf numFmtId="7" fontId="2" fillId="0" borderId="0" xfId="0" applyNumberFormat="1" applyFont="1" applyFill="1" applyBorder="1"/>
    <xf numFmtId="42" fontId="2" fillId="3" borderId="1" xfId="2" applyNumberFormat="1" applyFont="1" applyFill="1" applyBorder="1"/>
    <xf numFmtId="168" fontId="2" fillId="7" borderId="1" xfId="2" applyNumberFormat="1" applyFont="1" applyFill="1" applyBorder="1"/>
    <xf numFmtId="0" fontId="2" fillId="2" borderId="0" xfId="0" applyFont="1" applyFill="1" applyBorder="1" applyAlignment="1"/>
    <xf numFmtId="42" fontId="2" fillId="2" borderId="0" xfId="2" applyNumberFormat="1" applyFont="1" applyFill="1" applyBorder="1"/>
    <xf numFmtId="0" fontId="9" fillId="0" borderId="0" xfId="0" applyFont="1"/>
    <xf numFmtId="10" fontId="0" fillId="0" borderId="0" xfId="3" applyNumberFormat="1" applyFont="1"/>
    <xf numFmtId="168" fontId="2" fillId="3" borderId="0" xfId="2" applyNumberFormat="1" applyFont="1" applyFill="1" applyBorder="1" applyProtection="1"/>
    <xf numFmtId="0" fontId="0" fillId="8" borderId="0" xfId="0" applyFill="1"/>
    <xf numFmtId="0" fontId="2" fillId="2" borderId="22" xfId="0" applyFont="1" applyFill="1" applyBorder="1" applyAlignment="1" applyProtection="1">
      <alignment horizontal="center"/>
    </xf>
    <xf numFmtId="0" fontId="2" fillId="4" borderId="15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5" xfId="0" quotePrefix="1" applyFont="1" applyFill="1" applyBorder="1" applyAlignment="1">
      <alignment horizontal="left"/>
    </xf>
    <xf numFmtId="0" fontId="3" fillId="2" borderId="15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doe.state.mi.us/TaxableValue/default.aspx" TargetMode="External"/><Relationship Id="rId1" Type="http://schemas.openxmlformats.org/officeDocument/2006/relationships/hyperlink" Target="http://mdoe.state.mi.us/TaxableValue/default.asp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89"/>
  <sheetViews>
    <sheetView tabSelected="1" workbookViewId="0">
      <pane xSplit="1" ySplit="11" topLeftCell="B108" activePane="bottomRight" state="frozen"/>
      <selection pane="topRight" activeCell="B1" sqref="B1"/>
      <selection pane="bottomLeft" activeCell="A12" sqref="A12"/>
      <selection pane="bottomRight" activeCell="B3" sqref="B3"/>
    </sheetView>
  </sheetViews>
  <sheetFormatPr defaultColWidth="9.85546875" defaultRowHeight="12" x14ac:dyDescent="0.2"/>
  <cols>
    <col min="1" max="1" width="26" style="1" customWidth="1"/>
    <col min="2" max="2" width="10.140625" style="6" customWidth="1"/>
    <col min="3" max="3" width="11.42578125" style="3" customWidth="1"/>
    <col min="4" max="4" width="14.28515625" style="1" customWidth="1"/>
    <col min="5" max="5" width="17" style="1" customWidth="1"/>
    <col min="6" max="6" width="13.7109375" style="1" customWidth="1"/>
    <col min="7" max="7" width="11.7109375" style="1" customWidth="1"/>
    <col min="8" max="8" width="14.140625" style="1" customWidth="1"/>
    <col min="9" max="9" width="14.28515625" style="1" customWidth="1"/>
    <col min="10" max="10" width="15.42578125" style="1" customWidth="1"/>
    <col min="11" max="11" width="15.85546875" style="4" customWidth="1"/>
    <col min="12" max="12" width="14" style="1" customWidth="1"/>
    <col min="13" max="13" width="26.140625" style="1" customWidth="1"/>
    <col min="14" max="14" width="9.85546875" style="1"/>
    <col min="15" max="15" width="12.42578125" style="1" bestFit="1" customWidth="1"/>
    <col min="16" max="256" width="9.85546875" style="1"/>
    <col min="257" max="257" width="31.140625" style="1" customWidth="1"/>
    <col min="258" max="258" width="10.140625" style="1" customWidth="1"/>
    <col min="259" max="259" width="11.42578125" style="1" customWidth="1"/>
    <col min="260" max="260" width="16.28515625" style="1" customWidth="1"/>
    <col min="261" max="261" width="18.28515625" style="1" bestFit="1" customWidth="1"/>
    <col min="262" max="262" width="13.7109375" style="1" customWidth="1"/>
    <col min="263" max="263" width="11.7109375" style="1" customWidth="1"/>
    <col min="264" max="264" width="14.140625" style="1" customWidth="1"/>
    <col min="265" max="265" width="14.85546875" style="1" customWidth="1"/>
    <col min="266" max="266" width="15.42578125" style="1" customWidth="1"/>
    <col min="267" max="267" width="15.85546875" style="1" customWidth="1"/>
    <col min="268" max="268" width="16.7109375" style="1" customWidth="1"/>
    <col min="269" max="269" width="27.5703125" style="1" customWidth="1"/>
    <col min="270" max="270" width="9.85546875" style="1"/>
    <col min="271" max="271" width="12.42578125" style="1" bestFit="1" customWidth="1"/>
    <col min="272" max="512" width="9.85546875" style="1"/>
    <col min="513" max="513" width="31.140625" style="1" customWidth="1"/>
    <col min="514" max="514" width="10.140625" style="1" customWidth="1"/>
    <col min="515" max="515" width="11.42578125" style="1" customWidth="1"/>
    <col min="516" max="516" width="16.28515625" style="1" customWidth="1"/>
    <col min="517" max="517" width="18.28515625" style="1" bestFit="1" customWidth="1"/>
    <col min="518" max="518" width="13.7109375" style="1" customWidth="1"/>
    <col min="519" max="519" width="11.7109375" style="1" customWidth="1"/>
    <col min="520" max="520" width="14.140625" style="1" customWidth="1"/>
    <col min="521" max="521" width="14.85546875" style="1" customWidth="1"/>
    <col min="522" max="522" width="15.42578125" style="1" customWidth="1"/>
    <col min="523" max="523" width="15.85546875" style="1" customWidth="1"/>
    <col min="524" max="524" width="16.7109375" style="1" customWidth="1"/>
    <col min="525" max="525" width="27.5703125" style="1" customWidth="1"/>
    <col min="526" max="526" width="9.85546875" style="1"/>
    <col min="527" max="527" width="12.42578125" style="1" bestFit="1" customWidth="1"/>
    <col min="528" max="768" width="9.85546875" style="1"/>
    <col min="769" max="769" width="31.140625" style="1" customWidth="1"/>
    <col min="770" max="770" width="10.140625" style="1" customWidth="1"/>
    <col min="771" max="771" width="11.42578125" style="1" customWidth="1"/>
    <col min="772" max="772" width="16.28515625" style="1" customWidth="1"/>
    <col min="773" max="773" width="18.28515625" style="1" bestFit="1" customWidth="1"/>
    <col min="774" max="774" width="13.7109375" style="1" customWidth="1"/>
    <col min="775" max="775" width="11.7109375" style="1" customWidth="1"/>
    <col min="776" max="776" width="14.140625" style="1" customWidth="1"/>
    <col min="777" max="777" width="14.85546875" style="1" customWidth="1"/>
    <col min="778" max="778" width="15.42578125" style="1" customWidth="1"/>
    <col min="779" max="779" width="15.85546875" style="1" customWidth="1"/>
    <col min="780" max="780" width="16.7109375" style="1" customWidth="1"/>
    <col min="781" max="781" width="27.5703125" style="1" customWidth="1"/>
    <col min="782" max="782" width="9.85546875" style="1"/>
    <col min="783" max="783" width="12.42578125" style="1" bestFit="1" customWidth="1"/>
    <col min="784" max="1024" width="9.85546875" style="1"/>
    <col min="1025" max="1025" width="31.140625" style="1" customWidth="1"/>
    <col min="1026" max="1026" width="10.140625" style="1" customWidth="1"/>
    <col min="1027" max="1027" width="11.42578125" style="1" customWidth="1"/>
    <col min="1028" max="1028" width="16.28515625" style="1" customWidth="1"/>
    <col min="1029" max="1029" width="18.28515625" style="1" bestFit="1" customWidth="1"/>
    <col min="1030" max="1030" width="13.7109375" style="1" customWidth="1"/>
    <col min="1031" max="1031" width="11.7109375" style="1" customWidth="1"/>
    <col min="1032" max="1032" width="14.140625" style="1" customWidth="1"/>
    <col min="1033" max="1033" width="14.85546875" style="1" customWidth="1"/>
    <col min="1034" max="1034" width="15.42578125" style="1" customWidth="1"/>
    <col min="1035" max="1035" width="15.85546875" style="1" customWidth="1"/>
    <col min="1036" max="1036" width="16.7109375" style="1" customWidth="1"/>
    <col min="1037" max="1037" width="27.5703125" style="1" customWidth="1"/>
    <col min="1038" max="1038" width="9.85546875" style="1"/>
    <col min="1039" max="1039" width="12.42578125" style="1" bestFit="1" customWidth="1"/>
    <col min="1040" max="1280" width="9.85546875" style="1"/>
    <col min="1281" max="1281" width="31.140625" style="1" customWidth="1"/>
    <col min="1282" max="1282" width="10.140625" style="1" customWidth="1"/>
    <col min="1283" max="1283" width="11.42578125" style="1" customWidth="1"/>
    <col min="1284" max="1284" width="16.28515625" style="1" customWidth="1"/>
    <col min="1285" max="1285" width="18.28515625" style="1" bestFit="1" customWidth="1"/>
    <col min="1286" max="1286" width="13.7109375" style="1" customWidth="1"/>
    <col min="1287" max="1287" width="11.7109375" style="1" customWidth="1"/>
    <col min="1288" max="1288" width="14.140625" style="1" customWidth="1"/>
    <col min="1289" max="1289" width="14.85546875" style="1" customWidth="1"/>
    <col min="1290" max="1290" width="15.42578125" style="1" customWidth="1"/>
    <col min="1291" max="1291" width="15.85546875" style="1" customWidth="1"/>
    <col min="1292" max="1292" width="16.7109375" style="1" customWidth="1"/>
    <col min="1293" max="1293" width="27.5703125" style="1" customWidth="1"/>
    <col min="1294" max="1294" width="9.85546875" style="1"/>
    <col min="1295" max="1295" width="12.42578125" style="1" bestFit="1" customWidth="1"/>
    <col min="1296" max="1536" width="9.85546875" style="1"/>
    <col min="1537" max="1537" width="31.140625" style="1" customWidth="1"/>
    <col min="1538" max="1538" width="10.140625" style="1" customWidth="1"/>
    <col min="1539" max="1539" width="11.42578125" style="1" customWidth="1"/>
    <col min="1540" max="1540" width="16.28515625" style="1" customWidth="1"/>
    <col min="1541" max="1541" width="18.28515625" style="1" bestFit="1" customWidth="1"/>
    <col min="1542" max="1542" width="13.7109375" style="1" customWidth="1"/>
    <col min="1543" max="1543" width="11.7109375" style="1" customWidth="1"/>
    <col min="1544" max="1544" width="14.140625" style="1" customWidth="1"/>
    <col min="1545" max="1545" width="14.85546875" style="1" customWidth="1"/>
    <col min="1546" max="1546" width="15.42578125" style="1" customWidth="1"/>
    <col min="1547" max="1547" width="15.85546875" style="1" customWidth="1"/>
    <col min="1548" max="1548" width="16.7109375" style="1" customWidth="1"/>
    <col min="1549" max="1549" width="27.5703125" style="1" customWidth="1"/>
    <col min="1550" max="1550" width="9.85546875" style="1"/>
    <col min="1551" max="1551" width="12.42578125" style="1" bestFit="1" customWidth="1"/>
    <col min="1552" max="1792" width="9.85546875" style="1"/>
    <col min="1793" max="1793" width="31.140625" style="1" customWidth="1"/>
    <col min="1794" max="1794" width="10.140625" style="1" customWidth="1"/>
    <col min="1795" max="1795" width="11.42578125" style="1" customWidth="1"/>
    <col min="1796" max="1796" width="16.28515625" style="1" customWidth="1"/>
    <col min="1797" max="1797" width="18.28515625" style="1" bestFit="1" customWidth="1"/>
    <col min="1798" max="1798" width="13.7109375" style="1" customWidth="1"/>
    <col min="1799" max="1799" width="11.7109375" style="1" customWidth="1"/>
    <col min="1800" max="1800" width="14.140625" style="1" customWidth="1"/>
    <col min="1801" max="1801" width="14.85546875" style="1" customWidth="1"/>
    <col min="1802" max="1802" width="15.42578125" style="1" customWidth="1"/>
    <col min="1803" max="1803" width="15.85546875" style="1" customWidth="1"/>
    <col min="1804" max="1804" width="16.7109375" style="1" customWidth="1"/>
    <col min="1805" max="1805" width="27.5703125" style="1" customWidth="1"/>
    <col min="1806" max="1806" width="9.85546875" style="1"/>
    <col min="1807" max="1807" width="12.42578125" style="1" bestFit="1" customWidth="1"/>
    <col min="1808" max="2048" width="9.85546875" style="1"/>
    <col min="2049" max="2049" width="31.140625" style="1" customWidth="1"/>
    <col min="2050" max="2050" width="10.140625" style="1" customWidth="1"/>
    <col min="2051" max="2051" width="11.42578125" style="1" customWidth="1"/>
    <col min="2052" max="2052" width="16.28515625" style="1" customWidth="1"/>
    <col min="2053" max="2053" width="18.28515625" style="1" bestFit="1" customWidth="1"/>
    <col min="2054" max="2054" width="13.7109375" style="1" customWidth="1"/>
    <col min="2055" max="2055" width="11.7109375" style="1" customWidth="1"/>
    <col min="2056" max="2056" width="14.140625" style="1" customWidth="1"/>
    <col min="2057" max="2057" width="14.85546875" style="1" customWidth="1"/>
    <col min="2058" max="2058" width="15.42578125" style="1" customWidth="1"/>
    <col min="2059" max="2059" width="15.85546875" style="1" customWidth="1"/>
    <col min="2060" max="2060" width="16.7109375" style="1" customWidth="1"/>
    <col min="2061" max="2061" width="27.5703125" style="1" customWidth="1"/>
    <col min="2062" max="2062" width="9.85546875" style="1"/>
    <col min="2063" max="2063" width="12.42578125" style="1" bestFit="1" customWidth="1"/>
    <col min="2064" max="2304" width="9.85546875" style="1"/>
    <col min="2305" max="2305" width="31.140625" style="1" customWidth="1"/>
    <col min="2306" max="2306" width="10.140625" style="1" customWidth="1"/>
    <col min="2307" max="2307" width="11.42578125" style="1" customWidth="1"/>
    <col min="2308" max="2308" width="16.28515625" style="1" customWidth="1"/>
    <col min="2309" max="2309" width="18.28515625" style="1" bestFit="1" customWidth="1"/>
    <col min="2310" max="2310" width="13.7109375" style="1" customWidth="1"/>
    <col min="2311" max="2311" width="11.7109375" style="1" customWidth="1"/>
    <col min="2312" max="2312" width="14.140625" style="1" customWidth="1"/>
    <col min="2313" max="2313" width="14.85546875" style="1" customWidth="1"/>
    <col min="2314" max="2314" width="15.42578125" style="1" customWidth="1"/>
    <col min="2315" max="2315" width="15.85546875" style="1" customWidth="1"/>
    <col min="2316" max="2316" width="16.7109375" style="1" customWidth="1"/>
    <col min="2317" max="2317" width="27.5703125" style="1" customWidth="1"/>
    <col min="2318" max="2318" width="9.85546875" style="1"/>
    <col min="2319" max="2319" width="12.42578125" style="1" bestFit="1" customWidth="1"/>
    <col min="2320" max="2560" width="9.85546875" style="1"/>
    <col min="2561" max="2561" width="31.140625" style="1" customWidth="1"/>
    <col min="2562" max="2562" width="10.140625" style="1" customWidth="1"/>
    <col min="2563" max="2563" width="11.42578125" style="1" customWidth="1"/>
    <col min="2564" max="2564" width="16.28515625" style="1" customWidth="1"/>
    <col min="2565" max="2565" width="18.28515625" style="1" bestFit="1" customWidth="1"/>
    <col min="2566" max="2566" width="13.7109375" style="1" customWidth="1"/>
    <col min="2567" max="2567" width="11.7109375" style="1" customWidth="1"/>
    <col min="2568" max="2568" width="14.140625" style="1" customWidth="1"/>
    <col min="2569" max="2569" width="14.85546875" style="1" customWidth="1"/>
    <col min="2570" max="2570" width="15.42578125" style="1" customWidth="1"/>
    <col min="2571" max="2571" width="15.85546875" style="1" customWidth="1"/>
    <col min="2572" max="2572" width="16.7109375" style="1" customWidth="1"/>
    <col min="2573" max="2573" width="27.5703125" style="1" customWidth="1"/>
    <col min="2574" max="2574" width="9.85546875" style="1"/>
    <col min="2575" max="2575" width="12.42578125" style="1" bestFit="1" customWidth="1"/>
    <col min="2576" max="2816" width="9.85546875" style="1"/>
    <col min="2817" max="2817" width="31.140625" style="1" customWidth="1"/>
    <col min="2818" max="2818" width="10.140625" style="1" customWidth="1"/>
    <col min="2819" max="2819" width="11.42578125" style="1" customWidth="1"/>
    <col min="2820" max="2820" width="16.28515625" style="1" customWidth="1"/>
    <col min="2821" max="2821" width="18.28515625" style="1" bestFit="1" customWidth="1"/>
    <col min="2822" max="2822" width="13.7109375" style="1" customWidth="1"/>
    <col min="2823" max="2823" width="11.7109375" style="1" customWidth="1"/>
    <col min="2824" max="2824" width="14.140625" style="1" customWidth="1"/>
    <col min="2825" max="2825" width="14.85546875" style="1" customWidth="1"/>
    <col min="2826" max="2826" width="15.42578125" style="1" customWidth="1"/>
    <col min="2827" max="2827" width="15.85546875" style="1" customWidth="1"/>
    <col min="2828" max="2828" width="16.7109375" style="1" customWidth="1"/>
    <col min="2829" max="2829" width="27.5703125" style="1" customWidth="1"/>
    <col min="2830" max="2830" width="9.85546875" style="1"/>
    <col min="2831" max="2831" width="12.42578125" style="1" bestFit="1" customWidth="1"/>
    <col min="2832" max="3072" width="9.85546875" style="1"/>
    <col min="3073" max="3073" width="31.140625" style="1" customWidth="1"/>
    <col min="3074" max="3074" width="10.140625" style="1" customWidth="1"/>
    <col min="3075" max="3075" width="11.42578125" style="1" customWidth="1"/>
    <col min="3076" max="3076" width="16.28515625" style="1" customWidth="1"/>
    <col min="3077" max="3077" width="18.28515625" style="1" bestFit="1" customWidth="1"/>
    <col min="3078" max="3078" width="13.7109375" style="1" customWidth="1"/>
    <col min="3079" max="3079" width="11.7109375" style="1" customWidth="1"/>
    <col min="3080" max="3080" width="14.140625" style="1" customWidth="1"/>
    <col min="3081" max="3081" width="14.85546875" style="1" customWidth="1"/>
    <col min="3082" max="3082" width="15.42578125" style="1" customWidth="1"/>
    <col min="3083" max="3083" width="15.85546875" style="1" customWidth="1"/>
    <col min="3084" max="3084" width="16.7109375" style="1" customWidth="1"/>
    <col min="3085" max="3085" width="27.5703125" style="1" customWidth="1"/>
    <col min="3086" max="3086" width="9.85546875" style="1"/>
    <col min="3087" max="3087" width="12.42578125" style="1" bestFit="1" customWidth="1"/>
    <col min="3088" max="3328" width="9.85546875" style="1"/>
    <col min="3329" max="3329" width="31.140625" style="1" customWidth="1"/>
    <col min="3330" max="3330" width="10.140625" style="1" customWidth="1"/>
    <col min="3331" max="3331" width="11.42578125" style="1" customWidth="1"/>
    <col min="3332" max="3332" width="16.28515625" style="1" customWidth="1"/>
    <col min="3333" max="3333" width="18.28515625" style="1" bestFit="1" customWidth="1"/>
    <col min="3334" max="3334" width="13.7109375" style="1" customWidth="1"/>
    <col min="3335" max="3335" width="11.7109375" style="1" customWidth="1"/>
    <col min="3336" max="3336" width="14.140625" style="1" customWidth="1"/>
    <col min="3337" max="3337" width="14.85546875" style="1" customWidth="1"/>
    <col min="3338" max="3338" width="15.42578125" style="1" customWidth="1"/>
    <col min="3339" max="3339" width="15.85546875" style="1" customWidth="1"/>
    <col min="3340" max="3340" width="16.7109375" style="1" customWidth="1"/>
    <col min="3341" max="3341" width="27.5703125" style="1" customWidth="1"/>
    <col min="3342" max="3342" width="9.85546875" style="1"/>
    <col min="3343" max="3343" width="12.42578125" style="1" bestFit="1" customWidth="1"/>
    <col min="3344" max="3584" width="9.85546875" style="1"/>
    <col min="3585" max="3585" width="31.140625" style="1" customWidth="1"/>
    <col min="3586" max="3586" width="10.140625" style="1" customWidth="1"/>
    <col min="3587" max="3587" width="11.42578125" style="1" customWidth="1"/>
    <col min="3588" max="3588" width="16.28515625" style="1" customWidth="1"/>
    <col min="3589" max="3589" width="18.28515625" style="1" bestFit="1" customWidth="1"/>
    <col min="3590" max="3590" width="13.7109375" style="1" customWidth="1"/>
    <col min="3591" max="3591" width="11.7109375" style="1" customWidth="1"/>
    <col min="3592" max="3592" width="14.140625" style="1" customWidth="1"/>
    <col min="3593" max="3593" width="14.85546875" style="1" customWidth="1"/>
    <col min="3594" max="3594" width="15.42578125" style="1" customWidth="1"/>
    <col min="3595" max="3595" width="15.85546875" style="1" customWidth="1"/>
    <col min="3596" max="3596" width="16.7109375" style="1" customWidth="1"/>
    <col min="3597" max="3597" width="27.5703125" style="1" customWidth="1"/>
    <col min="3598" max="3598" width="9.85546875" style="1"/>
    <col min="3599" max="3599" width="12.42578125" style="1" bestFit="1" customWidth="1"/>
    <col min="3600" max="3840" width="9.85546875" style="1"/>
    <col min="3841" max="3841" width="31.140625" style="1" customWidth="1"/>
    <col min="3842" max="3842" width="10.140625" style="1" customWidth="1"/>
    <col min="3843" max="3843" width="11.42578125" style="1" customWidth="1"/>
    <col min="3844" max="3844" width="16.28515625" style="1" customWidth="1"/>
    <col min="3845" max="3845" width="18.28515625" style="1" bestFit="1" customWidth="1"/>
    <col min="3846" max="3846" width="13.7109375" style="1" customWidth="1"/>
    <col min="3847" max="3847" width="11.7109375" style="1" customWidth="1"/>
    <col min="3848" max="3848" width="14.140625" style="1" customWidth="1"/>
    <col min="3849" max="3849" width="14.85546875" style="1" customWidth="1"/>
    <col min="3850" max="3850" width="15.42578125" style="1" customWidth="1"/>
    <col min="3851" max="3851" width="15.85546875" style="1" customWidth="1"/>
    <col min="3852" max="3852" width="16.7109375" style="1" customWidth="1"/>
    <col min="3853" max="3853" width="27.5703125" style="1" customWidth="1"/>
    <col min="3854" max="3854" width="9.85546875" style="1"/>
    <col min="3855" max="3855" width="12.42578125" style="1" bestFit="1" customWidth="1"/>
    <col min="3856" max="4096" width="9.85546875" style="1"/>
    <col min="4097" max="4097" width="31.140625" style="1" customWidth="1"/>
    <col min="4098" max="4098" width="10.140625" style="1" customWidth="1"/>
    <col min="4099" max="4099" width="11.42578125" style="1" customWidth="1"/>
    <col min="4100" max="4100" width="16.28515625" style="1" customWidth="1"/>
    <col min="4101" max="4101" width="18.28515625" style="1" bestFit="1" customWidth="1"/>
    <col min="4102" max="4102" width="13.7109375" style="1" customWidth="1"/>
    <col min="4103" max="4103" width="11.7109375" style="1" customWidth="1"/>
    <col min="4104" max="4104" width="14.140625" style="1" customWidth="1"/>
    <col min="4105" max="4105" width="14.85546875" style="1" customWidth="1"/>
    <col min="4106" max="4106" width="15.42578125" style="1" customWidth="1"/>
    <col min="4107" max="4107" width="15.85546875" style="1" customWidth="1"/>
    <col min="4108" max="4108" width="16.7109375" style="1" customWidth="1"/>
    <col min="4109" max="4109" width="27.5703125" style="1" customWidth="1"/>
    <col min="4110" max="4110" width="9.85546875" style="1"/>
    <col min="4111" max="4111" width="12.42578125" style="1" bestFit="1" customWidth="1"/>
    <col min="4112" max="4352" width="9.85546875" style="1"/>
    <col min="4353" max="4353" width="31.140625" style="1" customWidth="1"/>
    <col min="4354" max="4354" width="10.140625" style="1" customWidth="1"/>
    <col min="4355" max="4355" width="11.42578125" style="1" customWidth="1"/>
    <col min="4356" max="4356" width="16.28515625" style="1" customWidth="1"/>
    <col min="4357" max="4357" width="18.28515625" style="1" bestFit="1" customWidth="1"/>
    <col min="4358" max="4358" width="13.7109375" style="1" customWidth="1"/>
    <col min="4359" max="4359" width="11.7109375" style="1" customWidth="1"/>
    <col min="4360" max="4360" width="14.140625" style="1" customWidth="1"/>
    <col min="4361" max="4361" width="14.85546875" style="1" customWidth="1"/>
    <col min="4362" max="4362" width="15.42578125" style="1" customWidth="1"/>
    <col min="4363" max="4363" width="15.85546875" style="1" customWidth="1"/>
    <col min="4364" max="4364" width="16.7109375" style="1" customWidth="1"/>
    <col min="4365" max="4365" width="27.5703125" style="1" customWidth="1"/>
    <col min="4366" max="4366" width="9.85546875" style="1"/>
    <col min="4367" max="4367" width="12.42578125" style="1" bestFit="1" customWidth="1"/>
    <col min="4368" max="4608" width="9.85546875" style="1"/>
    <col min="4609" max="4609" width="31.140625" style="1" customWidth="1"/>
    <col min="4610" max="4610" width="10.140625" style="1" customWidth="1"/>
    <col min="4611" max="4611" width="11.42578125" style="1" customWidth="1"/>
    <col min="4612" max="4612" width="16.28515625" style="1" customWidth="1"/>
    <col min="4613" max="4613" width="18.28515625" style="1" bestFit="1" customWidth="1"/>
    <col min="4614" max="4614" width="13.7109375" style="1" customWidth="1"/>
    <col min="4615" max="4615" width="11.7109375" style="1" customWidth="1"/>
    <col min="4616" max="4616" width="14.140625" style="1" customWidth="1"/>
    <col min="4617" max="4617" width="14.85546875" style="1" customWidth="1"/>
    <col min="4618" max="4618" width="15.42578125" style="1" customWidth="1"/>
    <col min="4619" max="4619" width="15.85546875" style="1" customWidth="1"/>
    <col min="4620" max="4620" width="16.7109375" style="1" customWidth="1"/>
    <col min="4621" max="4621" width="27.5703125" style="1" customWidth="1"/>
    <col min="4622" max="4622" width="9.85546875" style="1"/>
    <col min="4623" max="4623" width="12.42578125" style="1" bestFit="1" customWidth="1"/>
    <col min="4624" max="4864" width="9.85546875" style="1"/>
    <col min="4865" max="4865" width="31.140625" style="1" customWidth="1"/>
    <col min="4866" max="4866" width="10.140625" style="1" customWidth="1"/>
    <col min="4867" max="4867" width="11.42578125" style="1" customWidth="1"/>
    <col min="4868" max="4868" width="16.28515625" style="1" customWidth="1"/>
    <col min="4869" max="4869" width="18.28515625" style="1" bestFit="1" customWidth="1"/>
    <col min="4870" max="4870" width="13.7109375" style="1" customWidth="1"/>
    <col min="4871" max="4871" width="11.7109375" style="1" customWidth="1"/>
    <col min="4872" max="4872" width="14.140625" style="1" customWidth="1"/>
    <col min="4873" max="4873" width="14.85546875" style="1" customWidth="1"/>
    <col min="4874" max="4874" width="15.42578125" style="1" customWidth="1"/>
    <col min="4875" max="4875" width="15.85546875" style="1" customWidth="1"/>
    <col min="4876" max="4876" width="16.7109375" style="1" customWidth="1"/>
    <col min="4877" max="4877" width="27.5703125" style="1" customWidth="1"/>
    <col min="4878" max="4878" width="9.85546875" style="1"/>
    <col min="4879" max="4879" width="12.42578125" style="1" bestFit="1" customWidth="1"/>
    <col min="4880" max="5120" width="9.85546875" style="1"/>
    <col min="5121" max="5121" width="31.140625" style="1" customWidth="1"/>
    <col min="5122" max="5122" width="10.140625" style="1" customWidth="1"/>
    <col min="5123" max="5123" width="11.42578125" style="1" customWidth="1"/>
    <col min="5124" max="5124" width="16.28515625" style="1" customWidth="1"/>
    <col min="5125" max="5125" width="18.28515625" style="1" bestFit="1" customWidth="1"/>
    <col min="5126" max="5126" width="13.7109375" style="1" customWidth="1"/>
    <col min="5127" max="5127" width="11.7109375" style="1" customWidth="1"/>
    <col min="5128" max="5128" width="14.140625" style="1" customWidth="1"/>
    <col min="5129" max="5129" width="14.85546875" style="1" customWidth="1"/>
    <col min="5130" max="5130" width="15.42578125" style="1" customWidth="1"/>
    <col min="5131" max="5131" width="15.85546875" style="1" customWidth="1"/>
    <col min="5132" max="5132" width="16.7109375" style="1" customWidth="1"/>
    <col min="5133" max="5133" width="27.5703125" style="1" customWidth="1"/>
    <col min="5134" max="5134" width="9.85546875" style="1"/>
    <col min="5135" max="5135" width="12.42578125" style="1" bestFit="1" customWidth="1"/>
    <col min="5136" max="5376" width="9.85546875" style="1"/>
    <col min="5377" max="5377" width="31.140625" style="1" customWidth="1"/>
    <col min="5378" max="5378" width="10.140625" style="1" customWidth="1"/>
    <col min="5379" max="5379" width="11.42578125" style="1" customWidth="1"/>
    <col min="5380" max="5380" width="16.28515625" style="1" customWidth="1"/>
    <col min="5381" max="5381" width="18.28515625" style="1" bestFit="1" customWidth="1"/>
    <col min="5382" max="5382" width="13.7109375" style="1" customWidth="1"/>
    <col min="5383" max="5383" width="11.7109375" style="1" customWidth="1"/>
    <col min="5384" max="5384" width="14.140625" style="1" customWidth="1"/>
    <col min="5385" max="5385" width="14.85546875" style="1" customWidth="1"/>
    <col min="5386" max="5386" width="15.42578125" style="1" customWidth="1"/>
    <col min="5387" max="5387" width="15.85546875" style="1" customWidth="1"/>
    <col min="5388" max="5388" width="16.7109375" style="1" customWidth="1"/>
    <col min="5389" max="5389" width="27.5703125" style="1" customWidth="1"/>
    <col min="5390" max="5390" width="9.85546875" style="1"/>
    <col min="5391" max="5391" width="12.42578125" style="1" bestFit="1" customWidth="1"/>
    <col min="5392" max="5632" width="9.85546875" style="1"/>
    <col min="5633" max="5633" width="31.140625" style="1" customWidth="1"/>
    <col min="5634" max="5634" width="10.140625" style="1" customWidth="1"/>
    <col min="5635" max="5635" width="11.42578125" style="1" customWidth="1"/>
    <col min="5636" max="5636" width="16.28515625" style="1" customWidth="1"/>
    <col min="5637" max="5637" width="18.28515625" style="1" bestFit="1" customWidth="1"/>
    <col min="5638" max="5638" width="13.7109375" style="1" customWidth="1"/>
    <col min="5639" max="5639" width="11.7109375" style="1" customWidth="1"/>
    <col min="5640" max="5640" width="14.140625" style="1" customWidth="1"/>
    <col min="5641" max="5641" width="14.85546875" style="1" customWidth="1"/>
    <col min="5642" max="5642" width="15.42578125" style="1" customWidth="1"/>
    <col min="5643" max="5643" width="15.85546875" style="1" customWidth="1"/>
    <col min="5644" max="5644" width="16.7109375" style="1" customWidth="1"/>
    <col min="5645" max="5645" width="27.5703125" style="1" customWidth="1"/>
    <col min="5646" max="5646" width="9.85546875" style="1"/>
    <col min="5647" max="5647" width="12.42578125" style="1" bestFit="1" customWidth="1"/>
    <col min="5648" max="5888" width="9.85546875" style="1"/>
    <col min="5889" max="5889" width="31.140625" style="1" customWidth="1"/>
    <col min="5890" max="5890" width="10.140625" style="1" customWidth="1"/>
    <col min="5891" max="5891" width="11.42578125" style="1" customWidth="1"/>
    <col min="5892" max="5892" width="16.28515625" style="1" customWidth="1"/>
    <col min="5893" max="5893" width="18.28515625" style="1" bestFit="1" customWidth="1"/>
    <col min="5894" max="5894" width="13.7109375" style="1" customWidth="1"/>
    <col min="5895" max="5895" width="11.7109375" style="1" customWidth="1"/>
    <col min="5896" max="5896" width="14.140625" style="1" customWidth="1"/>
    <col min="5897" max="5897" width="14.85546875" style="1" customWidth="1"/>
    <col min="5898" max="5898" width="15.42578125" style="1" customWidth="1"/>
    <col min="5899" max="5899" width="15.85546875" style="1" customWidth="1"/>
    <col min="5900" max="5900" width="16.7109375" style="1" customWidth="1"/>
    <col min="5901" max="5901" width="27.5703125" style="1" customWidth="1"/>
    <col min="5902" max="5902" width="9.85546875" style="1"/>
    <col min="5903" max="5903" width="12.42578125" style="1" bestFit="1" customWidth="1"/>
    <col min="5904" max="6144" width="9.85546875" style="1"/>
    <col min="6145" max="6145" width="31.140625" style="1" customWidth="1"/>
    <col min="6146" max="6146" width="10.140625" style="1" customWidth="1"/>
    <col min="6147" max="6147" width="11.42578125" style="1" customWidth="1"/>
    <col min="6148" max="6148" width="16.28515625" style="1" customWidth="1"/>
    <col min="6149" max="6149" width="18.28515625" style="1" bestFit="1" customWidth="1"/>
    <col min="6150" max="6150" width="13.7109375" style="1" customWidth="1"/>
    <col min="6151" max="6151" width="11.7109375" style="1" customWidth="1"/>
    <col min="6152" max="6152" width="14.140625" style="1" customWidth="1"/>
    <col min="6153" max="6153" width="14.85546875" style="1" customWidth="1"/>
    <col min="6154" max="6154" width="15.42578125" style="1" customWidth="1"/>
    <col min="6155" max="6155" width="15.85546875" style="1" customWidth="1"/>
    <col min="6156" max="6156" width="16.7109375" style="1" customWidth="1"/>
    <col min="6157" max="6157" width="27.5703125" style="1" customWidth="1"/>
    <col min="6158" max="6158" width="9.85546875" style="1"/>
    <col min="6159" max="6159" width="12.42578125" style="1" bestFit="1" customWidth="1"/>
    <col min="6160" max="6400" width="9.85546875" style="1"/>
    <col min="6401" max="6401" width="31.140625" style="1" customWidth="1"/>
    <col min="6402" max="6402" width="10.140625" style="1" customWidth="1"/>
    <col min="6403" max="6403" width="11.42578125" style="1" customWidth="1"/>
    <col min="6404" max="6404" width="16.28515625" style="1" customWidth="1"/>
    <col min="6405" max="6405" width="18.28515625" style="1" bestFit="1" customWidth="1"/>
    <col min="6406" max="6406" width="13.7109375" style="1" customWidth="1"/>
    <col min="6407" max="6407" width="11.7109375" style="1" customWidth="1"/>
    <col min="6408" max="6408" width="14.140625" style="1" customWidth="1"/>
    <col min="6409" max="6409" width="14.85546875" style="1" customWidth="1"/>
    <col min="6410" max="6410" width="15.42578125" style="1" customWidth="1"/>
    <col min="6411" max="6411" width="15.85546875" style="1" customWidth="1"/>
    <col min="6412" max="6412" width="16.7109375" style="1" customWidth="1"/>
    <col min="6413" max="6413" width="27.5703125" style="1" customWidth="1"/>
    <col min="6414" max="6414" width="9.85546875" style="1"/>
    <col min="6415" max="6415" width="12.42578125" style="1" bestFit="1" customWidth="1"/>
    <col min="6416" max="6656" width="9.85546875" style="1"/>
    <col min="6657" max="6657" width="31.140625" style="1" customWidth="1"/>
    <col min="6658" max="6658" width="10.140625" style="1" customWidth="1"/>
    <col min="6659" max="6659" width="11.42578125" style="1" customWidth="1"/>
    <col min="6660" max="6660" width="16.28515625" style="1" customWidth="1"/>
    <col min="6661" max="6661" width="18.28515625" style="1" bestFit="1" customWidth="1"/>
    <col min="6662" max="6662" width="13.7109375" style="1" customWidth="1"/>
    <col min="6663" max="6663" width="11.7109375" style="1" customWidth="1"/>
    <col min="6664" max="6664" width="14.140625" style="1" customWidth="1"/>
    <col min="6665" max="6665" width="14.85546875" style="1" customWidth="1"/>
    <col min="6666" max="6666" width="15.42578125" style="1" customWidth="1"/>
    <col min="6667" max="6667" width="15.85546875" style="1" customWidth="1"/>
    <col min="6668" max="6668" width="16.7109375" style="1" customWidth="1"/>
    <col min="6669" max="6669" width="27.5703125" style="1" customWidth="1"/>
    <col min="6670" max="6670" width="9.85546875" style="1"/>
    <col min="6671" max="6671" width="12.42578125" style="1" bestFit="1" customWidth="1"/>
    <col min="6672" max="6912" width="9.85546875" style="1"/>
    <col min="6913" max="6913" width="31.140625" style="1" customWidth="1"/>
    <col min="6914" max="6914" width="10.140625" style="1" customWidth="1"/>
    <col min="6915" max="6915" width="11.42578125" style="1" customWidth="1"/>
    <col min="6916" max="6916" width="16.28515625" style="1" customWidth="1"/>
    <col min="6917" max="6917" width="18.28515625" style="1" bestFit="1" customWidth="1"/>
    <col min="6918" max="6918" width="13.7109375" style="1" customWidth="1"/>
    <col min="6919" max="6919" width="11.7109375" style="1" customWidth="1"/>
    <col min="6920" max="6920" width="14.140625" style="1" customWidth="1"/>
    <col min="6921" max="6921" width="14.85546875" style="1" customWidth="1"/>
    <col min="6922" max="6922" width="15.42578125" style="1" customWidth="1"/>
    <col min="6923" max="6923" width="15.85546875" style="1" customWidth="1"/>
    <col min="6924" max="6924" width="16.7109375" style="1" customWidth="1"/>
    <col min="6925" max="6925" width="27.5703125" style="1" customWidth="1"/>
    <col min="6926" max="6926" width="9.85546875" style="1"/>
    <col min="6927" max="6927" width="12.42578125" style="1" bestFit="1" customWidth="1"/>
    <col min="6928" max="7168" width="9.85546875" style="1"/>
    <col min="7169" max="7169" width="31.140625" style="1" customWidth="1"/>
    <col min="7170" max="7170" width="10.140625" style="1" customWidth="1"/>
    <col min="7171" max="7171" width="11.42578125" style="1" customWidth="1"/>
    <col min="7172" max="7172" width="16.28515625" style="1" customWidth="1"/>
    <col min="7173" max="7173" width="18.28515625" style="1" bestFit="1" customWidth="1"/>
    <col min="7174" max="7174" width="13.7109375" style="1" customWidth="1"/>
    <col min="7175" max="7175" width="11.7109375" style="1" customWidth="1"/>
    <col min="7176" max="7176" width="14.140625" style="1" customWidth="1"/>
    <col min="7177" max="7177" width="14.85546875" style="1" customWidth="1"/>
    <col min="7178" max="7178" width="15.42578125" style="1" customWidth="1"/>
    <col min="7179" max="7179" width="15.85546875" style="1" customWidth="1"/>
    <col min="7180" max="7180" width="16.7109375" style="1" customWidth="1"/>
    <col min="7181" max="7181" width="27.5703125" style="1" customWidth="1"/>
    <col min="7182" max="7182" width="9.85546875" style="1"/>
    <col min="7183" max="7183" width="12.42578125" style="1" bestFit="1" customWidth="1"/>
    <col min="7184" max="7424" width="9.85546875" style="1"/>
    <col min="7425" max="7425" width="31.140625" style="1" customWidth="1"/>
    <col min="7426" max="7426" width="10.140625" style="1" customWidth="1"/>
    <col min="7427" max="7427" width="11.42578125" style="1" customWidth="1"/>
    <col min="7428" max="7428" width="16.28515625" style="1" customWidth="1"/>
    <col min="7429" max="7429" width="18.28515625" style="1" bestFit="1" customWidth="1"/>
    <col min="7430" max="7430" width="13.7109375" style="1" customWidth="1"/>
    <col min="7431" max="7431" width="11.7109375" style="1" customWidth="1"/>
    <col min="7432" max="7432" width="14.140625" style="1" customWidth="1"/>
    <col min="7433" max="7433" width="14.85546875" style="1" customWidth="1"/>
    <col min="7434" max="7434" width="15.42578125" style="1" customWidth="1"/>
    <col min="7435" max="7435" width="15.85546875" style="1" customWidth="1"/>
    <col min="7436" max="7436" width="16.7109375" style="1" customWidth="1"/>
    <col min="7437" max="7437" width="27.5703125" style="1" customWidth="1"/>
    <col min="7438" max="7438" width="9.85546875" style="1"/>
    <col min="7439" max="7439" width="12.42578125" style="1" bestFit="1" customWidth="1"/>
    <col min="7440" max="7680" width="9.85546875" style="1"/>
    <col min="7681" max="7681" width="31.140625" style="1" customWidth="1"/>
    <col min="7682" max="7682" width="10.140625" style="1" customWidth="1"/>
    <col min="7683" max="7683" width="11.42578125" style="1" customWidth="1"/>
    <col min="7684" max="7684" width="16.28515625" style="1" customWidth="1"/>
    <col min="7685" max="7685" width="18.28515625" style="1" bestFit="1" customWidth="1"/>
    <col min="7686" max="7686" width="13.7109375" style="1" customWidth="1"/>
    <col min="7687" max="7687" width="11.7109375" style="1" customWidth="1"/>
    <col min="7688" max="7688" width="14.140625" style="1" customWidth="1"/>
    <col min="7689" max="7689" width="14.85546875" style="1" customWidth="1"/>
    <col min="7690" max="7690" width="15.42578125" style="1" customWidth="1"/>
    <col min="7691" max="7691" width="15.85546875" style="1" customWidth="1"/>
    <col min="7692" max="7692" width="16.7109375" style="1" customWidth="1"/>
    <col min="7693" max="7693" width="27.5703125" style="1" customWidth="1"/>
    <col min="7694" max="7694" width="9.85546875" style="1"/>
    <col min="7695" max="7695" width="12.42578125" style="1" bestFit="1" customWidth="1"/>
    <col min="7696" max="7936" width="9.85546875" style="1"/>
    <col min="7937" max="7937" width="31.140625" style="1" customWidth="1"/>
    <col min="7938" max="7938" width="10.140625" style="1" customWidth="1"/>
    <col min="7939" max="7939" width="11.42578125" style="1" customWidth="1"/>
    <col min="7940" max="7940" width="16.28515625" style="1" customWidth="1"/>
    <col min="7941" max="7941" width="18.28515625" style="1" bestFit="1" customWidth="1"/>
    <col min="7942" max="7942" width="13.7109375" style="1" customWidth="1"/>
    <col min="7943" max="7943" width="11.7109375" style="1" customWidth="1"/>
    <col min="7944" max="7944" width="14.140625" style="1" customWidth="1"/>
    <col min="7945" max="7945" width="14.85546875" style="1" customWidth="1"/>
    <col min="7946" max="7946" width="15.42578125" style="1" customWidth="1"/>
    <col min="7947" max="7947" width="15.85546875" style="1" customWidth="1"/>
    <col min="7948" max="7948" width="16.7109375" style="1" customWidth="1"/>
    <col min="7949" max="7949" width="27.5703125" style="1" customWidth="1"/>
    <col min="7950" max="7950" width="9.85546875" style="1"/>
    <col min="7951" max="7951" width="12.42578125" style="1" bestFit="1" customWidth="1"/>
    <col min="7952" max="8192" width="9.85546875" style="1"/>
    <col min="8193" max="8193" width="31.140625" style="1" customWidth="1"/>
    <col min="8194" max="8194" width="10.140625" style="1" customWidth="1"/>
    <col min="8195" max="8195" width="11.42578125" style="1" customWidth="1"/>
    <col min="8196" max="8196" width="16.28515625" style="1" customWidth="1"/>
    <col min="8197" max="8197" width="18.28515625" style="1" bestFit="1" customWidth="1"/>
    <col min="8198" max="8198" width="13.7109375" style="1" customWidth="1"/>
    <col min="8199" max="8199" width="11.7109375" style="1" customWidth="1"/>
    <col min="8200" max="8200" width="14.140625" style="1" customWidth="1"/>
    <col min="8201" max="8201" width="14.85546875" style="1" customWidth="1"/>
    <col min="8202" max="8202" width="15.42578125" style="1" customWidth="1"/>
    <col min="8203" max="8203" width="15.85546875" style="1" customWidth="1"/>
    <col min="8204" max="8204" width="16.7109375" style="1" customWidth="1"/>
    <col min="8205" max="8205" width="27.5703125" style="1" customWidth="1"/>
    <col min="8206" max="8206" width="9.85546875" style="1"/>
    <col min="8207" max="8207" width="12.42578125" style="1" bestFit="1" customWidth="1"/>
    <col min="8208" max="8448" width="9.85546875" style="1"/>
    <col min="8449" max="8449" width="31.140625" style="1" customWidth="1"/>
    <col min="8450" max="8450" width="10.140625" style="1" customWidth="1"/>
    <col min="8451" max="8451" width="11.42578125" style="1" customWidth="1"/>
    <col min="8452" max="8452" width="16.28515625" style="1" customWidth="1"/>
    <col min="8453" max="8453" width="18.28515625" style="1" bestFit="1" customWidth="1"/>
    <col min="8454" max="8454" width="13.7109375" style="1" customWidth="1"/>
    <col min="8455" max="8455" width="11.7109375" style="1" customWidth="1"/>
    <col min="8456" max="8456" width="14.140625" style="1" customWidth="1"/>
    <col min="8457" max="8457" width="14.85546875" style="1" customWidth="1"/>
    <col min="8458" max="8458" width="15.42578125" style="1" customWidth="1"/>
    <col min="8459" max="8459" width="15.85546875" style="1" customWidth="1"/>
    <col min="8460" max="8460" width="16.7109375" style="1" customWidth="1"/>
    <col min="8461" max="8461" width="27.5703125" style="1" customWidth="1"/>
    <col min="8462" max="8462" width="9.85546875" style="1"/>
    <col min="8463" max="8463" width="12.42578125" style="1" bestFit="1" customWidth="1"/>
    <col min="8464" max="8704" width="9.85546875" style="1"/>
    <col min="8705" max="8705" width="31.140625" style="1" customWidth="1"/>
    <col min="8706" max="8706" width="10.140625" style="1" customWidth="1"/>
    <col min="8707" max="8707" width="11.42578125" style="1" customWidth="1"/>
    <col min="8708" max="8708" width="16.28515625" style="1" customWidth="1"/>
    <col min="8709" max="8709" width="18.28515625" style="1" bestFit="1" customWidth="1"/>
    <col min="8710" max="8710" width="13.7109375" style="1" customWidth="1"/>
    <col min="8711" max="8711" width="11.7109375" style="1" customWidth="1"/>
    <col min="8712" max="8712" width="14.140625" style="1" customWidth="1"/>
    <col min="8713" max="8713" width="14.85546875" style="1" customWidth="1"/>
    <col min="8714" max="8714" width="15.42578125" style="1" customWidth="1"/>
    <col min="8715" max="8715" width="15.85546875" style="1" customWidth="1"/>
    <col min="8716" max="8716" width="16.7109375" style="1" customWidth="1"/>
    <col min="8717" max="8717" width="27.5703125" style="1" customWidth="1"/>
    <col min="8718" max="8718" width="9.85546875" style="1"/>
    <col min="8719" max="8719" width="12.42578125" style="1" bestFit="1" customWidth="1"/>
    <col min="8720" max="8960" width="9.85546875" style="1"/>
    <col min="8961" max="8961" width="31.140625" style="1" customWidth="1"/>
    <col min="8962" max="8962" width="10.140625" style="1" customWidth="1"/>
    <col min="8963" max="8963" width="11.42578125" style="1" customWidth="1"/>
    <col min="8964" max="8964" width="16.28515625" style="1" customWidth="1"/>
    <col min="8965" max="8965" width="18.28515625" style="1" bestFit="1" customWidth="1"/>
    <col min="8966" max="8966" width="13.7109375" style="1" customWidth="1"/>
    <col min="8967" max="8967" width="11.7109375" style="1" customWidth="1"/>
    <col min="8968" max="8968" width="14.140625" style="1" customWidth="1"/>
    <col min="8969" max="8969" width="14.85546875" style="1" customWidth="1"/>
    <col min="8970" max="8970" width="15.42578125" style="1" customWidth="1"/>
    <col min="8971" max="8971" width="15.85546875" style="1" customWidth="1"/>
    <col min="8972" max="8972" width="16.7109375" style="1" customWidth="1"/>
    <col min="8973" max="8973" width="27.5703125" style="1" customWidth="1"/>
    <col min="8974" max="8974" width="9.85546875" style="1"/>
    <col min="8975" max="8975" width="12.42578125" style="1" bestFit="1" customWidth="1"/>
    <col min="8976" max="9216" width="9.85546875" style="1"/>
    <col min="9217" max="9217" width="31.140625" style="1" customWidth="1"/>
    <col min="9218" max="9218" width="10.140625" style="1" customWidth="1"/>
    <col min="9219" max="9219" width="11.42578125" style="1" customWidth="1"/>
    <col min="9220" max="9220" width="16.28515625" style="1" customWidth="1"/>
    <col min="9221" max="9221" width="18.28515625" style="1" bestFit="1" customWidth="1"/>
    <col min="9222" max="9222" width="13.7109375" style="1" customWidth="1"/>
    <col min="9223" max="9223" width="11.7109375" style="1" customWidth="1"/>
    <col min="9224" max="9224" width="14.140625" style="1" customWidth="1"/>
    <col min="9225" max="9225" width="14.85546875" style="1" customWidth="1"/>
    <col min="9226" max="9226" width="15.42578125" style="1" customWidth="1"/>
    <col min="9227" max="9227" width="15.85546875" style="1" customWidth="1"/>
    <col min="9228" max="9228" width="16.7109375" style="1" customWidth="1"/>
    <col min="9229" max="9229" width="27.5703125" style="1" customWidth="1"/>
    <col min="9230" max="9230" width="9.85546875" style="1"/>
    <col min="9231" max="9231" width="12.42578125" style="1" bestFit="1" customWidth="1"/>
    <col min="9232" max="9472" width="9.85546875" style="1"/>
    <col min="9473" max="9473" width="31.140625" style="1" customWidth="1"/>
    <col min="9474" max="9474" width="10.140625" style="1" customWidth="1"/>
    <col min="9475" max="9475" width="11.42578125" style="1" customWidth="1"/>
    <col min="9476" max="9476" width="16.28515625" style="1" customWidth="1"/>
    <col min="9477" max="9477" width="18.28515625" style="1" bestFit="1" customWidth="1"/>
    <col min="9478" max="9478" width="13.7109375" style="1" customWidth="1"/>
    <col min="9479" max="9479" width="11.7109375" style="1" customWidth="1"/>
    <col min="9480" max="9480" width="14.140625" style="1" customWidth="1"/>
    <col min="9481" max="9481" width="14.85546875" style="1" customWidth="1"/>
    <col min="9482" max="9482" width="15.42578125" style="1" customWidth="1"/>
    <col min="9483" max="9483" width="15.85546875" style="1" customWidth="1"/>
    <col min="9484" max="9484" width="16.7109375" style="1" customWidth="1"/>
    <col min="9485" max="9485" width="27.5703125" style="1" customWidth="1"/>
    <col min="9486" max="9486" width="9.85546875" style="1"/>
    <col min="9487" max="9487" width="12.42578125" style="1" bestFit="1" customWidth="1"/>
    <col min="9488" max="9728" width="9.85546875" style="1"/>
    <col min="9729" max="9729" width="31.140625" style="1" customWidth="1"/>
    <col min="9730" max="9730" width="10.140625" style="1" customWidth="1"/>
    <col min="9731" max="9731" width="11.42578125" style="1" customWidth="1"/>
    <col min="9732" max="9732" width="16.28515625" style="1" customWidth="1"/>
    <col min="9733" max="9733" width="18.28515625" style="1" bestFit="1" customWidth="1"/>
    <col min="9734" max="9734" width="13.7109375" style="1" customWidth="1"/>
    <col min="9735" max="9735" width="11.7109375" style="1" customWidth="1"/>
    <col min="9736" max="9736" width="14.140625" style="1" customWidth="1"/>
    <col min="9737" max="9737" width="14.85546875" style="1" customWidth="1"/>
    <col min="9738" max="9738" width="15.42578125" style="1" customWidth="1"/>
    <col min="9739" max="9739" width="15.85546875" style="1" customWidth="1"/>
    <col min="9740" max="9740" width="16.7109375" style="1" customWidth="1"/>
    <col min="9741" max="9741" width="27.5703125" style="1" customWidth="1"/>
    <col min="9742" max="9742" width="9.85546875" style="1"/>
    <col min="9743" max="9743" width="12.42578125" style="1" bestFit="1" customWidth="1"/>
    <col min="9744" max="9984" width="9.85546875" style="1"/>
    <col min="9985" max="9985" width="31.140625" style="1" customWidth="1"/>
    <col min="9986" max="9986" width="10.140625" style="1" customWidth="1"/>
    <col min="9987" max="9987" width="11.42578125" style="1" customWidth="1"/>
    <col min="9988" max="9988" width="16.28515625" style="1" customWidth="1"/>
    <col min="9989" max="9989" width="18.28515625" style="1" bestFit="1" customWidth="1"/>
    <col min="9990" max="9990" width="13.7109375" style="1" customWidth="1"/>
    <col min="9991" max="9991" width="11.7109375" style="1" customWidth="1"/>
    <col min="9992" max="9992" width="14.140625" style="1" customWidth="1"/>
    <col min="9993" max="9993" width="14.85546875" style="1" customWidth="1"/>
    <col min="9994" max="9994" width="15.42578125" style="1" customWidth="1"/>
    <col min="9995" max="9995" width="15.85546875" style="1" customWidth="1"/>
    <col min="9996" max="9996" width="16.7109375" style="1" customWidth="1"/>
    <col min="9997" max="9997" width="27.5703125" style="1" customWidth="1"/>
    <col min="9998" max="9998" width="9.85546875" style="1"/>
    <col min="9999" max="9999" width="12.42578125" style="1" bestFit="1" customWidth="1"/>
    <col min="10000" max="10240" width="9.85546875" style="1"/>
    <col min="10241" max="10241" width="31.140625" style="1" customWidth="1"/>
    <col min="10242" max="10242" width="10.140625" style="1" customWidth="1"/>
    <col min="10243" max="10243" width="11.42578125" style="1" customWidth="1"/>
    <col min="10244" max="10244" width="16.28515625" style="1" customWidth="1"/>
    <col min="10245" max="10245" width="18.28515625" style="1" bestFit="1" customWidth="1"/>
    <col min="10246" max="10246" width="13.7109375" style="1" customWidth="1"/>
    <col min="10247" max="10247" width="11.7109375" style="1" customWidth="1"/>
    <col min="10248" max="10248" width="14.140625" style="1" customWidth="1"/>
    <col min="10249" max="10249" width="14.85546875" style="1" customWidth="1"/>
    <col min="10250" max="10250" width="15.42578125" style="1" customWidth="1"/>
    <col min="10251" max="10251" width="15.85546875" style="1" customWidth="1"/>
    <col min="10252" max="10252" width="16.7109375" style="1" customWidth="1"/>
    <col min="10253" max="10253" width="27.5703125" style="1" customWidth="1"/>
    <col min="10254" max="10254" width="9.85546875" style="1"/>
    <col min="10255" max="10255" width="12.42578125" style="1" bestFit="1" customWidth="1"/>
    <col min="10256" max="10496" width="9.85546875" style="1"/>
    <col min="10497" max="10497" width="31.140625" style="1" customWidth="1"/>
    <col min="10498" max="10498" width="10.140625" style="1" customWidth="1"/>
    <col min="10499" max="10499" width="11.42578125" style="1" customWidth="1"/>
    <col min="10500" max="10500" width="16.28515625" style="1" customWidth="1"/>
    <col min="10501" max="10501" width="18.28515625" style="1" bestFit="1" customWidth="1"/>
    <col min="10502" max="10502" width="13.7109375" style="1" customWidth="1"/>
    <col min="10503" max="10503" width="11.7109375" style="1" customWidth="1"/>
    <col min="10504" max="10504" width="14.140625" style="1" customWidth="1"/>
    <col min="10505" max="10505" width="14.85546875" style="1" customWidth="1"/>
    <col min="10506" max="10506" width="15.42578125" style="1" customWidth="1"/>
    <col min="10507" max="10507" width="15.85546875" style="1" customWidth="1"/>
    <col min="10508" max="10508" width="16.7109375" style="1" customWidth="1"/>
    <col min="10509" max="10509" width="27.5703125" style="1" customWidth="1"/>
    <col min="10510" max="10510" width="9.85546875" style="1"/>
    <col min="10511" max="10511" width="12.42578125" style="1" bestFit="1" customWidth="1"/>
    <col min="10512" max="10752" width="9.85546875" style="1"/>
    <col min="10753" max="10753" width="31.140625" style="1" customWidth="1"/>
    <col min="10754" max="10754" width="10.140625" style="1" customWidth="1"/>
    <col min="10755" max="10755" width="11.42578125" style="1" customWidth="1"/>
    <col min="10756" max="10756" width="16.28515625" style="1" customWidth="1"/>
    <col min="10757" max="10757" width="18.28515625" style="1" bestFit="1" customWidth="1"/>
    <col min="10758" max="10758" width="13.7109375" style="1" customWidth="1"/>
    <col min="10759" max="10759" width="11.7109375" style="1" customWidth="1"/>
    <col min="10760" max="10760" width="14.140625" style="1" customWidth="1"/>
    <col min="10761" max="10761" width="14.85546875" style="1" customWidth="1"/>
    <col min="10762" max="10762" width="15.42578125" style="1" customWidth="1"/>
    <col min="10763" max="10763" width="15.85546875" style="1" customWidth="1"/>
    <col min="10764" max="10764" width="16.7109375" style="1" customWidth="1"/>
    <col min="10765" max="10765" width="27.5703125" style="1" customWidth="1"/>
    <col min="10766" max="10766" width="9.85546875" style="1"/>
    <col min="10767" max="10767" width="12.42578125" style="1" bestFit="1" customWidth="1"/>
    <col min="10768" max="11008" width="9.85546875" style="1"/>
    <col min="11009" max="11009" width="31.140625" style="1" customWidth="1"/>
    <col min="11010" max="11010" width="10.140625" style="1" customWidth="1"/>
    <col min="11011" max="11011" width="11.42578125" style="1" customWidth="1"/>
    <col min="11012" max="11012" width="16.28515625" style="1" customWidth="1"/>
    <col min="11013" max="11013" width="18.28515625" style="1" bestFit="1" customWidth="1"/>
    <col min="11014" max="11014" width="13.7109375" style="1" customWidth="1"/>
    <col min="11015" max="11015" width="11.7109375" style="1" customWidth="1"/>
    <col min="11016" max="11016" width="14.140625" style="1" customWidth="1"/>
    <col min="11017" max="11017" width="14.85546875" style="1" customWidth="1"/>
    <col min="11018" max="11018" width="15.42578125" style="1" customWidth="1"/>
    <col min="11019" max="11019" width="15.85546875" style="1" customWidth="1"/>
    <col min="11020" max="11020" width="16.7109375" style="1" customWidth="1"/>
    <col min="11021" max="11021" width="27.5703125" style="1" customWidth="1"/>
    <col min="11022" max="11022" width="9.85546875" style="1"/>
    <col min="11023" max="11023" width="12.42578125" style="1" bestFit="1" customWidth="1"/>
    <col min="11024" max="11264" width="9.85546875" style="1"/>
    <col min="11265" max="11265" width="31.140625" style="1" customWidth="1"/>
    <col min="11266" max="11266" width="10.140625" style="1" customWidth="1"/>
    <col min="11267" max="11267" width="11.42578125" style="1" customWidth="1"/>
    <col min="11268" max="11268" width="16.28515625" style="1" customWidth="1"/>
    <col min="11269" max="11269" width="18.28515625" style="1" bestFit="1" customWidth="1"/>
    <col min="11270" max="11270" width="13.7109375" style="1" customWidth="1"/>
    <col min="11271" max="11271" width="11.7109375" style="1" customWidth="1"/>
    <col min="11272" max="11272" width="14.140625" style="1" customWidth="1"/>
    <col min="11273" max="11273" width="14.85546875" style="1" customWidth="1"/>
    <col min="11274" max="11274" width="15.42578125" style="1" customWidth="1"/>
    <col min="11275" max="11275" width="15.85546875" style="1" customWidth="1"/>
    <col min="11276" max="11276" width="16.7109375" style="1" customWidth="1"/>
    <col min="11277" max="11277" width="27.5703125" style="1" customWidth="1"/>
    <col min="11278" max="11278" width="9.85546875" style="1"/>
    <col min="11279" max="11279" width="12.42578125" style="1" bestFit="1" customWidth="1"/>
    <col min="11280" max="11520" width="9.85546875" style="1"/>
    <col min="11521" max="11521" width="31.140625" style="1" customWidth="1"/>
    <col min="11522" max="11522" width="10.140625" style="1" customWidth="1"/>
    <col min="11523" max="11523" width="11.42578125" style="1" customWidth="1"/>
    <col min="11524" max="11524" width="16.28515625" style="1" customWidth="1"/>
    <col min="11525" max="11525" width="18.28515625" style="1" bestFit="1" customWidth="1"/>
    <col min="11526" max="11526" width="13.7109375" style="1" customWidth="1"/>
    <col min="11527" max="11527" width="11.7109375" style="1" customWidth="1"/>
    <col min="11528" max="11528" width="14.140625" style="1" customWidth="1"/>
    <col min="11529" max="11529" width="14.85546875" style="1" customWidth="1"/>
    <col min="11530" max="11530" width="15.42578125" style="1" customWidth="1"/>
    <col min="11531" max="11531" width="15.85546875" style="1" customWidth="1"/>
    <col min="11532" max="11532" width="16.7109375" style="1" customWidth="1"/>
    <col min="11533" max="11533" width="27.5703125" style="1" customWidth="1"/>
    <col min="11534" max="11534" width="9.85546875" style="1"/>
    <col min="11535" max="11535" width="12.42578125" style="1" bestFit="1" customWidth="1"/>
    <col min="11536" max="11776" width="9.85546875" style="1"/>
    <col min="11777" max="11777" width="31.140625" style="1" customWidth="1"/>
    <col min="11778" max="11778" width="10.140625" style="1" customWidth="1"/>
    <col min="11779" max="11779" width="11.42578125" style="1" customWidth="1"/>
    <col min="11780" max="11780" width="16.28515625" style="1" customWidth="1"/>
    <col min="11781" max="11781" width="18.28515625" style="1" bestFit="1" customWidth="1"/>
    <col min="11782" max="11782" width="13.7109375" style="1" customWidth="1"/>
    <col min="11783" max="11783" width="11.7109375" style="1" customWidth="1"/>
    <col min="11784" max="11784" width="14.140625" style="1" customWidth="1"/>
    <col min="11785" max="11785" width="14.85546875" style="1" customWidth="1"/>
    <col min="11786" max="11786" width="15.42578125" style="1" customWidth="1"/>
    <col min="11787" max="11787" width="15.85546875" style="1" customWidth="1"/>
    <col min="11788" max="11788" width="16.7109375" style="1" customWidth="1"/>
    <col min="11789" max="11789" width="27.5703125" style="1" customWidth="1"/>
    <col min="11790" max="11790" width="9.85546875" style="1"/>
    <col min="11791" max="11791" width="12.42578125" style="1" bestFit="1" customWidth="1"/>
    <col min="11792" max="12032" width="9.85546875" style="1"/>
    <col min="12033" max="12033" width="31.140625" style="1" customWidth="1"/>
    <col min="12034" max="12034" width="10.140625" style="1" customWidth="1"/>
    <col min="12035" max="12035" width="11.42578125" style="1" customWidth="1"/>
    <col min="12036" max="12036" width="16.28515625" style="1" customWidth="1"/>
    <col min="12037" max="12037" width="18.28515625" style="1" bestFit="1" customWidth="1"/>
    <col min="12038" max="12038" width="13.7109375" style="1" customWidth="1"/>
    <col min="12039" max="12039" width="11.7109375" style="1" customWidth="1"/>
    <col min="12040" max="12040" width="14.140625" style="1" customWidth="1"/>
    <col min="12041" max="12041" width="14.85546875" style="1" customWidth="1"/>
    <col min="12042" max="12042" width="15.42578125" style="1" customWidth="1"/>
    <col min="12043" max="12043" width="15.85546875" style="1" customWidth="1"/>
    <col min="12044" max="12044" width="16.7109375" style="1" customWidth="1"/>
    <col min="12045" max="12045" width="27.5703125" style="1" customWidth="1"/>
    <col min="12046" max="12046" width="9.85546875" style="1"/>
    <col min="12047" max="12047" width="12.42578125" style="1" bestFit="1" customWidth="1"/>
    <col min="12048" max="12288" width="9.85546875" style="1"/>
    <col min="12289" max="12289" width="31.140625" style="1" customWidth="1"/>
    <col min="12290" max="12290" width="10.140625" style="1" customWidth="1"/>
    <col min="12291" max="12291" width="11.42578125" style="1" customWidth="1"/>
    <col min="12292" max="12292" width="16.28515625" style="1" customWidth="1"/>
    <col min="12293" max="12293" width="18.28515625" style="1" bestFit="1" customWidth="1"/>
    <col min="12294" max="12294" width="13.7109375" style="1" customWidth="1"/>
    <col min="12295" max="12295" width="11.7109375" style="1" customWidth="1"/>
    <col min="12296" max="12296" width="14.140625" style="1" customWidth="1"/>
    <col min="12297" max="12297" width="14.85546875" style="1" customWidth="1"/>
    <col min="12298" max="12298" width="15.42578125" style="1" customWidth="1"/>
    <col min="12299" max="12299" width="15.85546875" style="1" customWidth="1"/>
    <col min="12300" max="12300" width="16.7109375" style="1" customWidth="1"/>
    <col min="12301" max="12301" width="27.5703125" style="1" customWidth="1"/>
    <col min="12302" max="12302" width="9.85546875" style="1"/>
    <col min="12303" max="12303" width="12.42578125" style="1" bestFit="1" customWidth="1"/>
    <col min="12304" max="12544" width="9.85546875" style="1"/>
    <col min="12545" max="12545" width="31.140625" style="1" customWidth="1"/>
    <col min="12546" max="12546" width="10.140625" style="1" customWidth="1"/>
    <col min="12547" max="12547" width="11.42578125" style="1" customWidth="1"/>
    <col min="12548" max="12548" width="16.28515625" style="1" customWidth="1"/>
    <col min="12549" max="12549" width="18.28515625" style="1" bestFit="1" customWidth="1"/>
    <col min="12550" max="12550" width="13.7109375" style="1" customWidth="1"/>
    <col min="12551" max="12551" width="11.7109375" style="1" customWidth="1"/>
    <col min="12552" max="12552" width="14.140625" style="1" customWidth="1"/>
    <col min="12553" max="12553" width="14.85546875" style="1" customWidth="1"/>
    <col min="12554" max="12554" width="15.42578125" style="1" customWidth="1"/>
    <col min="12555" max="12555" width="15.85546875" style="1" customWidth="1"/>
    <col min="12556" max="12556" width="16.7109375" style="1" customWidth="1"/>
    <col min="12557" max="12557" width="27.5703125" style="1" customWidth="1"/>
    <col min="12558" max="12558" width="9.85546875" style="1"/>
    <col min="12559" max="12559" width="12.42578125" style="1" bestFit="1" customWidth="1"/>
    <col min="12560" max="12800" width="9.85546875" style="1"/>
    <col min="12801" max="12801" width="31.140625" style="1" customWidth="1"/>
    <col min="12802" max="12802" width="10.140625" style="1" customWidth="1"/>
    <col min="12803" max="12803" width="11.42578125" style="1" customWidth="1"/>
    <col min="12804" max="12804" width="16.28515625" style="1" customWidth="1"/>
    <col min="12805" max="12805" width="18.28515625" style="1" bestFit="1" customWidth="1"/>
    <col min="12806" max="12806" width="13.7109375" style="1" customWidth="1"/>
    <col min="12807" max="12807" width="11.7109375" style="1" customWidth="1"/>
    <col min="12808" max="12808" width="14.140625" style="1" customWidth="1"/>
    <col min="12809" max="12809" width="14.85546875" style="1" customWidth="1"/>
    <col min="12810" max="12810" width="15.42578125" style="1" customWidth="1"/>
    <col min="12811" max="12811" width="15.85546875" style="1" customWidth="1"/>
    <col min="12812" max="12812" width="16.7109375" style="1" customWidth="1"/>
    <col min="12813" max="12813" width="27.5703125" style="1" customWidth="1"/>
    <col min="12814" max="12814" width="9.85546875" style="1"/>
    <col min="12815" max="12815" width="12.42578125" style="1" bestFit="1" customWidth="1"/>
    <col min="12816" max="13056" width="9.85546875" style="1"/>
    <col min="13057" max="13057" width="31.140625" style="1" customWidth="1"/>
    <col min="13058" max="13058" width="10.140625" style="1" customWidth="1"/>
    <col min="13059" max="13059" width="11.42578125" style="1" customWidth="1"/>
    <col min="13060" max="13060" width="16.28515625" style="1" customWidth="1"/>
    <col min="13061" max="13061" width="18.28515625" style="1" bestFit="1" customWidth="1"/>
    <col min="13062" max="13062" width="13.7109375" style="1" customWidth="1"/>
    <col min="13063" max="13063" width="11.7109375" style="1" customWidth="1"/>
    <col min="13064" max="13064" width="14.140625" style="1" customWidth="1"/>
    <col min="13065" max="13065" width="14.85546875" style="1" customWidth="1"/>
    <col min="13066" max="13066" width="15.42578125" style="1" customWidth="1"/>
    <col min="13067" max="13067" width="15.85546875" style="1" customWidth="1"/>
    <col min="13068" max="13068" width="16.7109375" style="1" customWidth="1"/>
    <col min="13069" max="13069" width="27.5703125" style="1" customWidth="1"/>
    <col min="13070" max="13070" width="9.85546875" style="1"/>
    <col min="13071" max="13071" width="12.42578125" style="1" bestFit="1" customWidth="1"/>
    <col min="13072" max="13312" width="9.85546875" style="1"/>
    <col min="13313" max="13313" width="31.140625" style="1" customWidth="1"/>
    <col min="13314" max="13314" width="10.140625" style="1" customWidth="1"/>
    <col min="13315" max="13315" width="11.42578125" style="1" customWidth="1"/>
    <col min="13316" max="13316" width="16.28515625" style="1" customWidth="1"/>
    <col min="13317" max="13317" width="18.28515625" style="1" bestFit="1" customWidth="1"/>
    <col min="13318" max="13318" width="13.7109375" style="1" customWidth="1"/>
    <col min="13319" max="13319" width="11.7109375" style="1" customWidth="1"/>
    <col min="13320" max="13320" width="14.140625" style="1" customWidth="1"/>
    <col min="13321" max="13321" width="14.85546875" style="1" customWidth="1"/>
    <col min="13322" max="13322" width="15.42578125" style="1" customWidth="1"/>
    <col min="13323" max="13323" width="15.85546875" style="1" customWidth="1"/>
    <col min="13324" max="13324" width="16.7109375" style="1" customWidth="1"/>
    <col min="13325" max="13325" width="27.5703125" style="1" customWidth="1"/>
    <col min="13326" max="13326" width="9.85546875" style="1"/>
    <col min="13327" max="13327" width="12.42578125" style="1" bestFit="1" customWidth="1"/>
    <col min="13328" max="13568" width="9.85546875" style="1"/>
    <col min="13569" max="13569" width="31.140625" style="1" customWidth="1"/>
    <col min="13570" max="13570" width="10.140625" style="1" customWidth="1"/>
    <col min="13571" max="13571" width="11.42578125" style="1" customWidth="1"/>
    <col min="13572" max="13572" width="16.28515625" style="1" customWidth="1"/>
    <col min="13573" max="13573" width="18.28515625" style="1" bestFit="1" customWidth="1"/>
    <col min="13574" max="13574" width="13.7109375" style="1" customWidth="1"/>
    <col min="13575" max="13575" width="11.7109375" style="1" customWidth="1"/>
    <col min="13576" max="13576" width="14.140625" style="1" customWidth="1"/>
    <col min="13577" max="13577" width="14.85546875" style="1" customWidth="1"/>
    <col min="13578" max="13578" width="15.42578125" style="1" customWidth="1"/>
    <col min="13579" max="13579" width="15.85546875" style="1" customWidth="1"/>
    <col min="13580" max="13580" width="16.7109375" style="1" customWidth="1"/>
    <col min="13581" max="13581" width="27.5703125" style="1" customWidth="1"/>
    <col min="13582" max="13582" width="9.85546875" style="1"/>
    <col min="13583" max="13583" width="12.42578125" style="1" bestFit="1" customWidth="1"/>
    <col min="13584" max="13824" width="9.85546875" style="1"/>
    <col min="13825" max="13825" width="31.140625" style="1" customWidth="1"/>
    <col min="13826" max="13826" width="10.140625" style="1" customWidth="1"/>
    <col min="13827" max="13827" width="11.42578125" style="1" customWidth="1"/>
    <col min="13828" max="13828" width="16.28515625" style="1" customWidth="1"/>
    <col min="13829" max="13829" width="18.28515625" style="1" bestFit="1" customWidth="1"/>
    <col min="13830" max="13830" width="13.7109375" style="1" customWidth="1"/>
    <col min="13831" max="13831" width="11.7109375" style="1" customWidth="1"/>
    <col min="13832" max="13832" width="14.140625" style="1" customWidth="1"/>
    <col min="13833" max="13833" width="14.85546875" style="1" customWidth="1"/>
    <col min="13834" max="13834" width="15.42578125" style="1" customWidth="1"/>
    <col min="13835" max="13835" width="15.85546875" style="1" customWidth="1"/>
    <col min="13836" max="13836" width="16.7109375" style="1" customWidth="1"/>
    <col min="13837" max="13837" width="27.5703125" style="1" customWidth="1"/>
    <col min="13838" max="13838" width="9.85546875" style="1"/>
    <col min="13839" max="13839" width="12.42578125" style="1" bestFit="1" customWidth="1"/>
    <col min="13840" max="14080" width="9.85546875" style="1"/>
    <col min="14081" max="14081" width="31.140625" style="1" customWidth="1"/>
    <col min="14082" max="14082" width="10.140625" style="1" customWidth="1"/>
    <col min="14083" max="14083" width="11.42578125" style="1" customWidth="1"/>
    <col min="14084" max="14084" width="16.28515625" style="1" customWidth="1"/>
    <col min="14085" max="14085" width="18.28515625" style="1" bestFit="1" customWidth="1"/>
    <col min="14086" max="14086" width="13.7109375" style="1" customWidth="1"/>
    <col min="14087" max="14087" width="11.7109375" style="1" customWidth="1"/>
    <col min="14088" max="14088" width="14.140625" style="1" customWidth="1"/>
    <col min="14089" max="14089" width="14.85546875" style="1" customWidth="1"/>
    <col min="14090" max="14090" width="15.42578125" style="1" customWidth="1"/>
    <col min="14091" max="14091" width="15.85546875" style="1" customWidth="1"/>
    <col min="14092" max="14092" width="16.7109375" style="1" customWidth="1"/>
    <col min="14093" max="14093" width="27.5703125" style="1" customWidth="1"/>
    <col min="14094" max="14094" width="9.85546875" style="1"/>
    <col min="14095" max="14095" width="12.42578125" style="1" bestFit="1" customWidth="1"/>
    <col min="14096" max="14336" width="9.85546875" style="1"/>
    <col min="14337" max="14337" width="31.140625" style="1" customWidth="1"/>
    <col min="14338" max="14338" width="10.140625" style="1" customWidth="1"/>
    <col min="14339" max="14339" width="11.42578125" style="1" customWidth="1"/>
    <col min="14340" max="14340" width="16.28515625" style="1" customWidth="1"/>
    <col min="14341" max="14341" width="18.28515625" style="1" bestFit="1" customWidth="1"/>
    <col min="14342" max="14342" width="13.7109375" style="1" customWidth="1"/>
    <col min="14343" max="14343" width="11.7109375" style="1" customWidth="1"/>
    <col min="14344" max="14344" width="14.140625" style="1" customWidth="1"/>
    <col min="14345" max="14345" width="14.85546875" style="1" customWidth="1"/>
    <col min="14346" max="14346" width="15.42578125" style="1" customWidth="1"/>
    <col min="14347" max="14347" width="15.85546875" style="1" customWidth="1"/>
    <col min="14348" max="14348" width="16.7109375" style="1" customWidth="1"/>
    <col min="14349" max="14349" width="27.5703125" style="1" customWidth="1"/>
    <col min="14350" max="14350" width="9.85546875" style="1"/>
    <col min="14351" max="14351" width="12.42578125" style="1" bestFit="1" customWidth="1"/>
    <col min="14352" max="14592" width="9.85546875" style="1"/>
    <col min="14593" max="14593" width="31.140625" style="1" customWidth="1"/>
    <col min="14594" max="14594" width="10.140625" style="1" customWidth="1"/>
    <col min="14595" max="14595" width="11.42578125" style="1" customWidth="1"/>
    <col min="14596" max="14596" width="16.28515625" style="1" customWidth="1"/>
    <col min="14597" max="14597" width="18.28515625" style="1" bestFit="1" customWidth="1"/>
    <col min="14598" max="14598" width="13.7109375" style="1" customWidth="1"/>
    <col min="14599" max="14599" width="11.7109375" style="1" customWidth="1"/>
    <col min="14600" max="14600" width="14.140625" style="1" customWidth="1"/>
    <col min="14601" max="14601" width="14.85546875" style="1" customWidth="1"/>
    <col min="14602" max="14602" width="15.42578125" style="1" customWidth="1"/>
    <col min="14603" max="14603" width="15.85546875" style="1" customWidth="1"/>
    <col min="14604" max="14604" width="16.7109375" style="1" customWidth="1"/>
    <col min="14605" max="14605" width="27.5703125" style="1" customWidth="1"/>
    <col min="14606" max="14606" width="9.85546875" style="1"/>
    <col min="14607" max="14607" width="12.42578125" style="1" bestFit="1" customWidth="1"/>
    <col min="14608" max="14848" width="9.85546875" style="1"/>
    <col min="14849" max="14849" width="31.140625" style="1" customWidth="1"/>
    <col min="14850" max="14850" width="10.140625" style="1" customWidth="1"/>
    <col min="14851" max="14851" width="11.42578125" style="1" customWidth="1"/>
    <col min="14852" max="14852" width="16.28515625" style="1" customWidth="1"/>
    <col min="14853" max="14853" width="18.28515625" style="1" bestFit="1" customWidth="1"/>
    <col min="14854" max="14854" width="13.7109375" style="1" customWidth="1"/>
    <col min="14855" max="14855" width="11.7109375" style="1" customWidth="1"/>
    <col min="14856" max="14856" width="14.140625" style="1" customWidth="1"/>
    <col min="14857" max="14857" width="14.85546875" style="1" customWidth="1"/>
    <col min="14858" max="14858" width="15.42578125" style="1" customWidth="1"/>
    <col min="14859" max="14859" width="15.85546875" style="1" customWidth="1"/>
    <col min="14860" max="14860" width="16.7109375" style="1" customWidth="1"/>
    <col min="14861" max="14861" width="27.5703125" style="1" customWidth="1"/>
    <col min="14862" max="14862" width="9.85546875" style="1"/>
    <col min="14863" max="14863" width="12.42578125" style="1" bestFit="1" customWidth="1"/>
    <col min="14864" max="15104" width="9.85546875" style="1"/>
    <col min="15105" max="15105" width="31.140625" style="1" customWidth="1"/>
    <col min="15106" max="15106" width="10.140625" style="1" customWidth="1"/>
    <col min="15107" max="15107" width="11.42578125" style="1" customWidth="1"/>
    <col min="15108" max="15108" width="16.28515625" style="1" customWidth="1"/>
    <col min="15109" max="15109" width="18.28515625" style="1" bestFit="1" customWidth="1"/>
    <col min="15110" max="15110" width="13.7109375" style="1" customWidth="1"/>
    <col min="15111" max="15111" width="11.7109375" style="1" customWidth="1"/>
    <col min="15112" max="15112" width="14.140625" style="1" customWidth="1"/>
    <col min="15113" max="15113" width="14.85546875" style="1" customWidth="1"/>
    <col min="15114" max="15114" width="15.42578125" style="1" customWidth="1"/>
    <col min="15115" max="15115" width="15.85546875" style="1" customWidth="1"/>
    <col min="15116" max="15116" width="16.7109375" style="1" customWidth="1"/>
    <col min="15117" max="15117" width="27.5703125" style="1" customWidth="1"/>
    <col min="15118" max="15118" width="9.85546875" style="1"/>
    <col min="15119" max="15119" width="12.42578125" style="1" bestFit="1" customWidth="1"/>
    <col min="15120" max="15360" width="9.85546875" style="1"/>
    <col min="15361" max="15361" width="31.140625" style="1" customWidth="1"/>
    <col min="15362" max="15362" width="10.140625" style="1" customWidth="1"/>
    <col min="15363" max="15363" width="11.42578125" style="1" customWidth="1"/>
    <col min="15364" max="15364" width="16.28515625" style="1" customWidth="1"/>
    <col min="15365" max="15365" width="18.28515625" style="1" bestFit="1" customWidth="1"/>
    <col min="15366" max="15366" width="13.7109375" style="1" customWidth="1"/>
    <col min="15367" max="15367" width="11.7109375" style="1" customWidth="1"/>
    <col min="15368" max="15368" width="14.140625" style="1" customWidth="1"/>
    <col min="15369" max="15369" width="14.85546875" style="1" customWidth="1"/>
    <col min="15370" max="15370" width="15.42578125" style="1" customWidth="1"/>
    <col min="15371" max="15371" width="15.85546875" style="1" customWidth="1"/>
    <col min="15372" max="15372" width="16.7109375" style="1" customWidth="1"/>
    <col min="15373" max="15373" width="27.5703125" style="1" customWidth="1"/>
    <col min="15374" max="15374" width="9.85546875" style="1"/>
    <col min="15375" max="15375" width="12.42578125" style="1" bestFit="1" customWidth="1"/>
    <col min="15376" max="15616" width="9.85546875" style="1"/>
    <col min="15617" max="15617" width="31.140625" style="1" customWidth="1"/>
    <col min="15618" max="15618" width="10.140625" style="1" customWidth="1"/>
    <col min="15619" max="15619" width="11.42578125" style="1" customWidth="1"/>
    <col min="15620" max="15620" width="16.28515625" style="1" customWidth="1"/>
    <col min="15621" max="15621" width="18.28515625" style="1" bestFit="1" customWidth="1"/>
    <col min="15622" max="15622" width="13.7109375" style="1" customWidth="1"/>
    <col min="15623" max="15623" width="11.7109375" style="1" customWidth="1"/>
    <col min="15624" max="15624" width="14.140625" style="1" customWidth="1"/>
    <col min="15625" max="15625" width="14.85546875" style="1" customWidth="1"/>
    <col min="15626" max="15626" width="15.42578125" style="1" customWidth="1"/>
    <col min="15627" max="15627" width="15.85546875" style="1" customWidth="1"/>
    <col min="15628" max="15628" width="16.7109375" style="1" customWidth="1"/>
    <col min="15629" max="15629" width="27.5703125" style="1" customWidth="1"/>
    <col min="15630" max="15630" width="9.85546875" style="1"/>
    <col min="15631" max="15631" width="12.42578125" style="1" bestFit="1" customWidth="1"/>
    <col min="15632" max="15872" width="9.85546875" style="1"/>
    <col min="15873" max="15873" width="31.140625" style="1" customWidth="1"/>
    <col min="15874" max="15874" width="10.140625" style="1" customWidth="1"/>
    <col min="15875" max="15875" width="11.42578125" style="1" customWidth="1"/>
    <col min="15876" max="15876" width="16.28515625" style="1" customWidth="1"/>
    <col min="15877" max="15877" width="18.28515625" style="1" bestFit="1" customWidth="1"/>
    <col min="15878" max="15878" width="13.7109375" style="1" customWidth="1"/>
    <col min="15879" max="15879" width="11.7109375" style="1" customWidth="1"/>
    <col min="15880" max="15880" width="14.140625" style="1" customWidth="1"/>
    <col min="15881" max="15881" width="14.85546875" style="1" customWidth="1"/>
    <col min="15882" max="15882" width="15.42578125" style="1" customWidth="1"/>
    <col min="15883" max="15883" width="15.85546875" style="1" customWidth="1"/>
    <col min="15884" max="15884" width="16.7109375" style="1" customWidth="1"/>
    <col min="15885" max="15885" width="27.5703125" style="1" customWidth="1"/>
    <col min="15886" max="15886" width="9.85546875" style="1"/>
    <col min="15887" max="15887" width="12.42578125" style="1" bestFit="1" customWidth="1"/>
    <col min="15888" max="16128" width="9.85546875" style="1"/>
    <col min="16129" max="16129" width="31.140625" style="1" customWidth="1"/>
    <col min="16130" max="16130" width="10.140625" style="1" customWidth="1"/>
    <col min="16131" max="16131" width="11.42578125" style="1" customWidth="1"/>
    <col min="16132" max="16132" width="16.28515625" style="1" customWidth="1"/>
    <col min="16133" max="16133" width="18.28515625" style="1" bestFit="1" customWidth="1"/>
    <col min="16134" max="16134" width="13.7109375" style="1" customWidth="1"/>
    <col min="16135" max="16135" width="11.7109375" style="1" customWidth="1"/>
    <col min="16136" max="16136" width="14.140625" style="1" customWidth="1"/>
    <col min="16137" max="16137" width="14.85546875" style="1" customWidth="1"/>
    <col min="16138" max="16138" width="15.42578125" style="1" customWidth="1"/>
    <col min="16139" max="16139" width="15.85546875" style="1" customWidth="1"/>
    <col min="16140" max="16140" width="16.7109375" style="1" customWidth="1"/>
    <col min="16141" max="16141" width="27.5703125" style="1" customWidth="1"/>
    <col min="16142" max="16142" width="9.85546875" style="1"/>
    <col min="16143" max="16143" width="12.42578125" style="1" bestFit="1" customWidth="1"/>
    <col min="16144" max="16384" width="9.85546875" style="1"/>
  </cols>
  <sheetData>
    <row r="1" spans="1:12" x14ac:dyDescent="0.2">
      <c r="B1" s="2" t="s">
        <v>0</v>
      </c>
    </row>
    <row r="2" spans="1:12" x14ac:dyDescent="0.2">
      <c r="B2" s="5" t="s">
        <v>177</v>
      </c>
    </row>
    <row r="3" spans="1:12" x14ac:dyDescent="0.2">
      <c r="B3" s="5" t="s">
        <v>98</v>
      </c>
    </row>
    <row r="4" spans="1:12" ht="5.25" customHeight="1" x14ac:dyDescent="0.2">
      <c r="B4" s="6">
        <v>12</v>
      </c>
    </row>
    <row r="5" spans="1:12" s="13" customFormat="1" x14ac:dyDescent="0.2">
      <c r="A5" s="7" t="s">
        <v>1</v>
      </c>
      <c r="B5" s="8" t="s">
        <v>2</v>
      </c>
      <c r="C5" s="9" t="s">
        <v>3</v>
      </c>
      <c r="D5" s="7" t="s">
        <v>4</v>
      </c>
      <c r="E5" s="10" t="s">
        <v>5</v>
      </c>
      <c r="F5" s="11" t="s">
        <v>6</v>
      </c>
      <c r="G5" s="11" t="s">
        <v>6</v>
      </c>
      <c r="H5" s="7" t="s">
        <v>7</v>
      </c>
      <c r="I5" s="7" t="s">
        <v>8</v>
      </c>
      <c r="J5" s="11" t="s">
        <v>9</v>
      </c>
      <c r="K5" s="12"/>
    </row>
    <row r="6" spans="1:12" s="13" customFormat="1" x14ac:dyDescent="0.2">
      <c r="A6" s="14"/>
      <c r="B6" s="15"/>
      <c r="C6" s="16"/>
      <c r="D6" s="14" t="s">
        <v>10</v>
      </c>
      <c r="E6" s="14" t="s">
        <v>11</v>
      </c>
      <c r="F6" s="14" t="s">
        <v>12</v>
      </c>
      <c r="G6" s="14" t="s">
        <v>13</v>
      </c>
      <c r="H6" s="14" t="s">
        <v>14</v>
      </c>
      <c r="I6" s="13" t="s">
        <v>15</v>
      </c>
      <c r="J6" s="17"/>
      <c r="K6" s="12"/>
    </row>
    <row r="7" spans="1:12" s="13" customFormat="1" x14ac:dyDescent="0.2">
      <c r="A7" s="14"/>
      <c r="B7" s="15"/>
      <c r="C7" s="16"/>
      <c r="D7" s="14" t="s">
        <v>16</v>
      </c>
      <c r="E7" s="14" t="s">
        <v>17</v>
      </c>
      <c r="F7" s="14" t="s">
        <v>17</v>
      </c>
      <c r="G7" s="14" t="s">
        <v>17</v>
      </c>
      <c r="H7" s="14"/>
      <c r="I7" s="14" t="s">
        <v>18</v>
      </c>
      <c r="J7" s="17"/>
      <c r="K7" s="12"/>
    </row>
    <row r="8" spans="1:12" s="26" customFormat="1" ht="12.75" customHeight="1" thickBot="1" x14ac:dyDescent="0.25">
      <c r="A8" s="18" t="s">
        <v>99</v>
      </c>
      <c r="B8" s="19" t="s">
        <v>19</v>
      </c>
      <c r="C8" s="20" t="s">
        <v>19</v>
      </c>
      <c r="D8" s="21">
        <v>18</v>
      </c>
      <c r="E8" s="21">
        <v>8.5</v>
      </c>
      <c r="F8" s="22"/>
      <c r="G8" s="23"/>
      <c r="H8" s="18" t="s">
        <v>20</v>
      </c>
      <c r="I8" s="18"/>
      <c r="J8" s="24"/>
      <c r="K8" s="25"/>
    </row>
    <row r="9" spans="1:12" s="33" customFormat="1" ht="12.75" customHeight="1" x14ac:dyDescent="0.2">
      <c r="A9" s="231"/>
      <c r="B9" s="15"/>
      <c r="C9" s="16"/>
      <c r="D9" s="27" t="s">
        <v>21</v>
      </c>
      <c r="E9" s="28"/>
      <c r="F9" s="27" t="s">
        <v>22</v>
      </c>
      <c r="G9" s="29"/>
      <c r="H9" s="30"/>
      <c r="I9" s="14"/>
      <c r="J9" s="31"/>
      <c r="K9" s="32"/>
    </row>
    <row r="10" spans="1:12" s="13" customFormat="1" ht="10.5" customHeight="1" x14ac:dyDescent="0.2">
      <c r="A10" s="14"/>
      <c r="B10" s="15"/>
      <c r="C10" s="16"/>
      <c r="D10" s="34"/>
      <c r="E10" s="27" t="s">
        <v>23</v>
      </c>
      <c r="F10" s="27"/>
      <c r="G10" s="27" t="s">
        <v>24</v>
      </c>
      <c r="H10" s="14"/>
      <c r="I10" s="27" t="s">
        <v>25</v>
      </c>
      <c r="J10" s="17"/>
      <c r="K10" s="12"/>
    </row>
    <row r="11" spans="1:12" s="26" customFormat="1" ht="12.75" thickBot="1" x14ac:dyDescent="0.25">
      <c r="A11" s="35" t="s">
        <v>26</v>
      </c>
      <c r="B11" s="19" t="s">
        <v>19</v>
      </c>
      <c r="C11" s="20"/>
      <c r="D11" s="36"/>
      <c r="E11" s="36"/>
      <c r="F11" s="37"/>
      <c r="G11" s="37"/>
      <c r="H11" s="18"/>
      <c r="I11" s="18"/>
      <c r="J11" s="23"/>
      <c r="K11" s="25"/>
    </row>
    <row r="12" spans="1:12" s="38" customFormat="1" ht="10.5" customHeight="1" x14ac:dyDescent="0.2">
      <c r="A12" s="183"/>
      <c r="B12" s="39"/>
      <c r="C12" s="40"/>
      <c r="D12" s="41"/>
      <c r="E12" s="42"/>
      <c r="F12" s="42"/>
      <c r="G12" s="42"/>
      <c r="H12" s="43"/>
      <c r="I12" s="43"/>
      <c r="J12" s="42"/>
      <c r="K12" s="32"/>
    </row>
    <row r="13" spans="1:12" x14ac:dyDescent="0.2">
      <c r="A13" s="44" t="s">
        <v>27</v>
      </c>
      <c r="B13" s="45"/>
      <c r="C13" s="46"/>
      <c r="D13" s="47" t="s">
        <v>28</v>
      </c>
      <c r="E13" s="48" t="s">
        <v>29</v>
      </c>
      <c r="F13" s="49"/>
      <c r="G13" s="49"/>
      <c r="H13" s="50"/>
      <c r="I13" s="48" t="s">
        <v>30</v>
      </c>
      <c r="J13" s="42"/>
      <c r="K13" s="12"/>
    </row>
    <row r="14" spans="1:12" x14ac:dyDescent="0.2">
      <c r="A14" s="50" t="s">
        <v>100</v>
      </c>
      <c r="B14" s="51">
        <v>1704</v>
      </c>
      <c r="C14" s="46" t="s">
        <v>120</v>
      </c>
      <c r="D14" s="52">
        <v>76319.73</v>
      </c>
      <c r="E14" s="52">
        <v>141800.12</v>
      </c>
      <c r="F14" s="52"/>
      <c r="G14" s="50"/>
      <c r="H14" s="50"/>
      <c r="I14" s="50"/>
      <c r="J14" s="53">
        <f>SUM(D14:I14)</f>
        <v>218119.84999999998</v>
      </c>
      <c r="K14" s="12"/>
      <c r="L14" s="54"/>
    </row>
    <row r="15" spans="1:12" x14ac:dyDescent="0.2">
      <c r="A15" s="50" t="s">
        <v>101</v>
      </c>
      <c r="B15" s="51">
        <v>1710</v>
      </c>
      <c r="C15" s="55">
        <v>43483</v>
      </c>
      <c r="D15" s="52">
        <v>225334.72</v>
      </c>
      <c r="E15" s="52">
        <v>745783.61</v>
      </c>
      <c r="F15" s="52"/>
      <c r="G15" s="50"/>
      <c r="H15" s="50"/>
      <c r="I15" s="56"/>
      <c r="J15" s="53">
        <f>SUM(D15:I15)</f>
        <v>971118.33</v>
      </c>
      <c r="K15" s="12"/>
      <c r="L15" s="54"/>
    </row>
    <row r="16" spans="1:12" x14ac:dyDescent="0.2">
      <c r="A16" s="50" t="s">
        <v>101</v>
      </c>
      <c r="B16" s="51">
        <v>1715</v>
      </c>
      <c r="C16" s="46" t="s">
        <v>137</v>
      </c>
      <c r="D16" s="52">
        <v>101457.25</v>
      </c>
      <c r="E16" s="52">
        <v>153806.34</v>
      </c>
      <c r="F16" s="52"/>
      <c r="G16" s="50"/>
      <c r="H16" s="50"/>
      <c r="I16" s="56"/>
      <c r="J16" s="53">
        <f>SUM(D16:I16)</f>
        <v>255263.59</v>
      </c>
      <c r="L16" s="54"/>
    </row>
    <row r="17" spans="1:15" x14ac:dyDescent="0.2">
      <c r="A17" s="50" t="s">
        <v>102</v>
      </c>
      <c r="B17" s="51">
        <v>1721</v>
      </c>
      <c r="C17" s="46" t="s">
        <v>146</v>
      </c>
      <c r="D17" s="52">
        <v>304595.14</v>
      </c>
      <c r="E17" s="52">
        <v>278973.15999999997</v>
      </c>
      <c r="F17" s="52"/>
      <c r="G17" s="50"/>
      <c r="H17" s="50"/>
      <c r="I17" s="56"/>
      <c r="J17" s="53">
        <f t="shared" ref="J17:J24" si="0">SUM(D17:I17)</f>
        <v>583568.30000000005</v>
      </c>
      <c r="K17" s="12"/>
      <c r="L17" s="54"/>
    </row>
    <row r="18" spans="1:15" x14ac:dyDescent="0.2">
      <c r="A18" s="50" t="s">
        <v>102</v>
      </c>
      <c r="B18" s="51">
        <v>1730</v>
      </c>
      <c r="C18" s="46" t="s">
        <v>164</v>
      </c>
      <c r="D18" s="52">
        <v>616432.81000000006</v>
      </c>
      <c r="E18" s="52">
        <v>621526.27</v>
      </c>
      <c r="F18" s="52"/>
      <c r="G18" s="50"/>
      <c r="H18" s="50"/>
      <c r="I18" s="56"/>
      <c r="J18" s="53">
        <f t="shared" si="0"/>
        <v>1237959.08</v>
      </c>
      <c r="K18" s="12"/>
      <c r="L18" s="54"/>
    </row>
    <row r="19" spans="1:15" x14ac:dyDescent="0.2">
      <c r="A19" s="50" t="s">
        <v>31</v>
      </c>
      <c r="B19" s="57"/>
      <c r="C19" s="58"/>
      <c r="D19" s="52"/>
      <c r="E19" s="52"/>
      <c r="F19" s="52"/>
      <c r="G19" s="50"/>
      <c r="H19" s="50"/>
      <c r="I19" s="56"/>
      <c r="J19" s="53">
        <f t="shared" si="0"/>
        <v>0</v>
      </c>
      <c r="K19" s="12"/>
      <c r="L19" s="54"/>
    </row>
    <row r="20" spans="1:15" x14ac:dyDescent="0.2">
      <c r="A20" s="59"/>
      <c r="B20" s="57"/>
      <c r="C20" s="58"/>
      <c r="D20" s="60"/>
      <c r="E20" s="60"/>
      <c r="F20" s="52"/>
      <c r="G20" s="50"/>
      <c r="H20" s="50"/>
      <c r="I20" s="50"/>
      <c r="J20" s="53">
        <f t="shared" si="0"/>
        <v>0</v>
      </c>
      <c r="K20" s="12"/>
      <c r="L20" s="12"/>
    </row>
    <row r="21" spans="1:15" x14ac:dyDescent="0.2">
      <c r="A21" s="50"/>
      <c r="B21" s="51"/>
      <c r="C21" s="46"/>
      <c r="D21" s="52"/>
      <c r="E21" s="52"/>
      <c r="F21" s="52"/>
      <c r="G21" s="50"/>
      <c r="H21" s="50"/>
      <c r="I21" s="50"/>
      <c r="J21" s="53">
        <f t="shared" si="0"/>
        <v>0</v>
      </c>
      <c r="K21" s="12"/>
      <c r="L21" s="54"/>
      <c r="M21" s="61"/>
      <c r="O21" s="61"/>
    </row>
    <row r="22" spans="1:15" s="72" customFormat="1" x14ac:dyDescent="0.2">
      <c r="A22" s="62" t="s">
        <v>32</v>
      </c>
      <c r="B22" s="63"/>
      <c r="C22" s="64"/>
      <c r="D22" s="65"/>
      <c r="E22" s="65"/>
      <c r="F22" s="65"/>
      <c r="G22" s="62"/>
      <c r="H22" s="66"/>
      <c r="I22" s="67"/>
      <c r="J22" s="68">
        <f t="shared" si="0"/>
        <v>0</v>
      </c>
      <c r="K22" s="69"/>
      <c r="L22" s="70"/>
      <c r="M22" s="71"/>
    </row>
    <row r="23" spans="1:15" x14ac:dyDescent="0.2">
      <c r="A23" s="50"/>
      <c r="B23" s="51"/>
      <c r="C23" s="46"/>
      <c r="D23" s="52"/>
      <c r="E23" s="52"/>
      <c r="F23" s="52"/>
      <c r="G23" s="50"/>
      <c r="H23" s="50"/>
      <c r="I23" s="50"/>
      <c r="J23" s="53">
        <f t="shared" si="0"/>
        <v>0</v>
      </c>
      <c r="K23" s="12"/>
      <c r="L23" s="54"/>
      <c r="M23" s="61"/>
    </row>
    <row r="24" spans="1:15" s="82" customFormat="1" x14ac:dyDescent="0.2">
      <c r="A24" s="73" t="s">
        <v>103</v>
      </c>
      <c r="B24" s="74" t="s">
        <v>33</v>
      </c>
      <c r="C24" s="75" t="s">
        <v>171</v>
      </c>
      <c r="D24" s="76">
        <v>60541.5</v>
      </c>
      <c r="E24" s="76">
        <f>39346.2-36076.41</f>
        <v>3269.7899999999936</v>
      </c>
      <c r="F24" s="76"/>
      <c r="G24" s="73"/>
      <c r="H24" s="73"/>
      <c r="I24" s="77">
        <v>36076.410000000003</v>
      </c>
      <c r="J24" s="78">
        <f t="shared" si="0"/>
        <v>99887.7</v>
      </c>
      <c r="K24" s="79"/>
      <c r="L24" s="80"/>
      <c r="M24" s="81"/>
    </row>
    <row r="25" spans="1:15" s="89" customFormat="1" ht="20.25" customHeight="1" thickBot="1" x14ac:dyDescent="0.25">
      <c r="A25" s="83"/>
      <c r="B25" s="84"/>
      <c r="C25" s="85"/>
      <c r="D25" s="86">
        <f>SUM(D14:D24)</f>
        <v>1384681.1500000001</v>
      </c>
      <c r="E25" s="86">
        <f>SUM(E14:E24)</f>
        <v>1945159.29</v>
      </c>
      <c r="F25" s="86">
        <f>SUM(F13:F24)</f>
        <v>0</v>
      </c>
      <c r="G25" s="86">
        <f>SUM(G13:G24)</f>
        <v>0</v>
      </c>
      <c r="H25" s="86">
        <f>SUM(H13:H24)</f>
        <v>0</v>
      </c>
      <c r="I25" s="86">
        <f>SUM(I13:I24)</f>
        <v>36076.410000000003</v>
      </c>
      <c r="J25" s="87">
        <f>SUM(J14:J24)</f>
        <v>3365916.8500000006</v>
      </c>
      <c r="K25" s="88"/>
      <c r="L25" s="88"/>
    </row>
    <row r="26" spans="1:15" s="38" customFormat="1" ht="12" customHeight="1" x14ac:dyDescent="0.2">
      <c r="A26" s="44" t="s">
        <v>34</v>
      </c>
      <c r="B26" s="45"/>
      <c r="C26" s="46"/>
      <c r="D26" s="47" t="s">
        <v>35</v>
      </c>
      <c r="E26" s="48" t="s">
        <v>36</v>
      </c>
      <c r="F26" s="49"/>
      <c r="G26" s="49"/>
      <c r="H26" s="50"/>
      <c r="I26" s="48" t="s">
        <v>37</v>
      </c>
      <c r="J26" s="42"/>
      <c r="K26" s="32"/>
      <c r="L26" s="90"/>
    </row>
    <row r="27" spans="1:15" s="38" customFormat="1" ht="12" customHeight="1" x14ac:dyDescent="0.2">
      <c r="A27" s="50" t="s">
        <v>100</v>
      </c>
      <c r="B27" s="51">
        <v>5602</v>
      </c>
      <c r="C27" s="55">
        <v>43472</v>
      </c>
      <c r="D27" s="52">
        <v>63944.94</v>
      </c>
      <c r="E27" s="52">
        <v>148709.34</v>
      </c>
      <c r="F27" s="52"/>
      <c r="G27" s="50"/>
      <c r="H27" s="50"/>
      <c r="I27" s="50"/>
      <c r="J27" s="53">
        <f t="shared" ref="J27:J37" si="1">SUM(D27:I27)</f>
        <v>212654.28</v>
      </c>
      <c r="K27" s="32"/>
      <c r="L27" s="90"/>
    </row>
    <row r="28" spans="1:15" s="38" customFormat="1" ht="12" customHeight="1" x14ac:dyDescent="0.2">
      <c r="A28" s="50" t="s">
        <v>100</v>
      </c>
      <c r="B28" s="51">
        <v>5621</v>
      </c>
      <c r="C28" s="46" t="s">
        <v>126</v>
      </c>
      <c r="D28" s="52">
        <v>85581.23</v>
      </c>
      <c r="E28" s="52">
        <v>360608.17</v>
      </c>
      <c r="F28" s="52"/>
      <c r="G28" s="50"/>
      <c r="H28" s="50"/>
      <c r="I28" s="50"/>
      <c r="J28" s="53">
        <f>SUM(D28:I28)</f>
        <v>446189.39999999997</v>
      </c>
      <c r="K28" s="32"/>
      <c r="L28" s="90"/>
    </row>
    <row r="29" spans="1:15" s="38" customFormat="1" ht="12" customHeight="1" x14ac:dyDescent="0.2">
      <c r="A29" s="50" t="s">
        <v>101</v>
      </c>
      <c r="B29" s="51">
        <v>5640</v>
      </c>
      <c r="C29" s="46" t="s">
        <v>137</v>
      </c>
      <c r="D29" s="52">
        <v>189078.74</v>
      </c>
      <c r="E29" s="52">
        <v>664402.93000000005</v>
      </c>
      <c r="F29" s="52"/>
      <c r="G29" s="50"/>
      <c r="H29" s="50"/>
      <c r="I29" s="50"/>
      <c r="J29" s="53">
        <f t="shared" si="1"/>
        <v>853481.67</v>
      </c>
      <c r="K29" s="32"/>
      <c r="L29" s="90"/>
    </row>
    <row r="30" spans="1:15" s="38" customFormat="1" ht="12" customHeight="1" x14ac:dyDescent="0.2">
      <c r="A30" s="50" t="s">
        <v>101</v>
      </c>
      <c r="B30" s="51">
        <v>5658</v>
      </c>
      <c r="C30" s="46" t="s">
        <v>145</v>
      </c>
      <c r="D30" s="52">
        <v>267261.45</v>
      </c>
      <c r="E30" s="52">
        <v>178401.52</v>
      </c>
      <c r="F30" s="52"/>
      <c r="G30" s="50"/>
      <c r="H30" s="50"/>
      <c r="I30" s="56"/>
      <c r="J30" s="53">
        <f t="shared" si="1"/>
        <v>445662.97</v>
      </c>
      <c r="K30" s="32"/>
      <c r="L30" s="90"/>
    </row>
    <row r="31" spans="1:15" s="38" customFormat="1" ht="12" customHeight="1" x14ac:dyDescent="0.2">
      <c r="A31" s="50" t="s">
        <v>102</v>
      </c>
      <c r="B31" s="51">
        <v>5676</v>
      </c>
      <c r="C31" s="46" t="s">
        <v>156</v>
      </c>
      <c r="D31" s="52">
        <v>340517.98</v>
      </c>
      <c r="E31" s="52">
        <v>515384.19</v>
      </c>
      <c r="F31" s="52"/>
      <c r="G31" s="50"/>
      <c r="H31" s="50"/>
      <c r="I31" s="91"/>
      <c r="J31" s="53">
        <f t="shared" si="1"/>
        <v>855902.16999999993</v>
      </c>
      <c r="K31" s="32"/>
      <c r="L31" s="90"/>
      <c r="M31" s="90"/>
    </row>
    <row r="32" spans="1:15" s="96" customFormat="1" ht="12" customHeight="1" x14ac:dyDescent="0.2">
      <c r="A32" s="50" t="s">
        <v>102</v>
      </c>
      <c r="B32" s="57">
        <v>5695</v>
      </c>
      <c r="C32" s="58" t="s">
        <v>163</v>
      </c>
      <c r="D32" s="60">
        <v>38158.94</v>
      </c>
      <c r="E32" s="60">
        <v>96165.16</v>
      </c>
      <c r="F32" s="60"/>
      <c r="G32" s="59"/>
      <c r="H32" s="59"/>
      <c r="I32" s="92">
        <v>14011.11</v>
      </c>
      <c r="J32" s="93">
        <f t="shared" si="1"/>
        <v>148335.21000000002</v>
      </c>
      <c r="K32" s="94"/>
      <c r="L32" s="95"/>
      <c r="M32" s="222"/>
    </row>
    <row r="33" spans="1:12" s="38" customFormat="1" ht="12" customHeight="1" x14ac:dyDescent="0.2">
      <c r="A33" s="50"/>
      <c r="B33" s="57"/>
      <c r="C33" s="58"/>
      <c r="D33" s="52"/>
      <c r="E33" s="52"/>
      <c r="F33" s="52"/>
      <c r="G33" s="50"/>
      <c r="H33" s="50"/>
      <c r="I33" s="50"/>
      <c r="J33" s="53">
        <f>SUM(D33:I33)</f>
        <v>0</v>
      </c>
      <c r="K33" s="32"/>
      <c r="L33" s="90"/>
    </row>
    <row r="34" spans="1:12" s="38" customFormat="1" ht="12" customHeight="1" x14ac:dyDescent="0.2">
      <c r="A34" s="50"/>
      <c r="B34" s="57"/>
      <c r="C34" s="58"/>
      <c r="D34" s="52"/>
      <c r="E34" s="97"/>
      <c r="F34" s="52"/>
      <c r="G34" s="50"/>
      <c r="H34" s="50"/>
      <c r="I34" s="50"/>
      <c r="J34" s="53">
        <f>SUM(D34:I34)</f>
        <v>0</v>
      </c>
      <c r="K34" s="32"/>
      <c r="L34" s="90"/>
    </row>
    <row r="35" spans="1:12" s="38" customFormat="1" ht="12" customHeight="1" x14ac:dyDescent="0.2">
      <c r="A35" s="50"/>
      <c r="B35" s="51"/>
      <c r="C35" s="46"/>
      <c r="D35" s="52"/>
      <c r="E35" s="52"/>
      <c r="F35" s="52"/>
      <c r="G35" s="50"/>
      <c r="H35" s="50"/>
      <c r="I35" s="50"/>
      <c r="J35" s="53">
        <f t="shared" si="1"/>
        <v>0</v>
      </c>
      <c r="K35" s="32"/>
      <c r="L35" s="90"/>
    </row>
    <row r="36" spans="1:12" s="100" customFormat="1" ht="12" customHeight="1" x14ac:dyDescent="0.2">
      <c r="A36" s="73" t="s">
        <v>104</v>
      </c>
      <c r="B36" s="74" t="s">
        <v>33</v>
      </c>
      <c r="C36" s="75"/>
      <c r="D36" s="76"/>
      <c r="E36" s="76">
        <v>0</v>
      </c>
      <c r="F36" s="76"/>
      <c r="G36" s="73"/>
      <c r="H36" s="73"/>
      <c r="I36" s="73"/>
      <c r="J36" s="78">
        <f t="shared" si="1"/>
        <v>0</v>
      </c>
      <c r="K36" s="98"/>
      <c r="L36" s="99"/>
    </row>
    <row r="37" spans="1:12" s="100" customFormat="1" ht="12" customHeight="1" x14ac:dyDescent="0.2">
      <c r="A37" s="73" t="s">
        <v>103</v>
      </c>
      <c r="B37" s="74" t="s">
        <v>33</v>
      </c>
      <c r="C37" s="75" t="s">
        <v>171</v>
      </c>
      <c r="D37" s="76">
        <v>36758.620000000003</v>
      </c>
      <c r="E37" s="76">
        <v>53454.48</v>
      </c>
      <c r="F37" s="76"/>
      <c r="G37" s="73"/>
      <c r="H37" s="73"/>
      <c r="I37" s="73"/>
      <c r="J37" s="78">
        <f t="shared" si="1"/>
        <v>90213.1</v>
      </c>
      <c r="K37" s="99"/>
      <c r="L37" s="99"/>
    </row>
    <row r="38" spans="1:12" s="38" customFormat="1" ht="20.25" customHeight="1" thickBot="1" x14ac:dyDescent="0.25">
      <c r="A38" s="83"/>
      <c r="B38" s="84"/>
      <c r="C38" s="85"/>
      <c r="D38" s="86">
        <f>SUM(D26:D37)</f>
        <v>1021301.9</v>
      </c>
      <c r="E38" s="86">
        <f>SUM(E27:E37)</f>
        <v>2017125.7899999998</v>
      </c>
      <c r="F38" s="86">
        <f>SUM(F26:F37)</f>
        <v>0</v>
      </c>
      <c r="G38" s="86">
        <f>SUM(G26:G37)</f>
        <v>0</v>
      </c>
      <c r="H38" s="86">
        <f>SUM(H26:H37)</f>
        <v>0</v>
      </c>
      <c r="I38" s="86">
        <f>SUM(I26:I37)</f>
        <v>14011.11</v>
      </c>
      <c r="J38" s="86">
        <f>SUM(J27:J37)</f>
        <v>3052438.8000000003</v>
      </c>
      <c r="K38" s="25"/>
      <c r="L38" s="90"/>
    </row>
    <row r="39" spans="1:12" s="38" customFormat="1" x14ac:dyDescent="0.2">
      <c r="A39" s="44" t="s">
        <v>38</v>
      </c>
      <c r="B39" s="39"/>
      <c r="C39" s="40"/>
      <c r="D39" s="101" t="s">
        <v>39</v>
      </c>
      <c r="E39" s="48" t="s">
        <v>40</v>
      </c>
      <c r="F39" s="42"/>
      <c r="G39" s="42"/>
      <c r="H39" s="43"/>
      <c r="I39" s="43"/>
      <c r="J39" s="42"/>
      <c r="K39" s="32"/>
    </row>
    <row r="40" spans="1:12" x14ac:dyDescent="0.2">
      <c r="A40" s="50" t="s">
        <v>130</v>
      </c>
      <c r="B40" s="51">
        <v>3144</v>
      </c>
      <c r="C40" s="46" t="s">
        <v>134</v>
      </c>
      <c r="D40" s="52">
        <v>853.2</v>
      </c>
      <c r="E40" s="52">
        <v>402.9</v>
      </c>
      <c r="F40" s="52"/>
      <c r="G40" s="50"/>
      <c r="H40" s="50"/>
      <c r="I40" s="50"/>
      <c r="J40" s="53">
        <f t="shared" ref="J40:J45" si="2">SUM(D40:I40)</f>
        <v>1256.0999999999999</v>
      </c>
      <c r="K40" s="12"/>
      <c r="L40" s="54"/>
    </row>
    <row r="41" spans="1:12" x14ac:dyDescent="0.2">
      <c r="A41" s="50" t="s">
        <v>138</v>
      </c>
      <c r="B41" s="51">
        <v>3155</v>
      </c>
      <c r="C41" s="46" t="s">
        <v>139</v>
      </c>
      <c r="D41" s="52">
        <v>1272.5999999999999</v>
      </c>
      <c r="E41" s="52">
        <v>600.95000000000005</v>
      </c>
      <c r="F41" s="52"/>
      <c r="G41" s="50"/>
      <c r="H41" s="50"/>
      <c r="I41" s="50"/>
      <c r="J41" s="53">
        <f t="shared" si="2"/>
        <v>1873.55</v>
      </c>
      <c r="K41" s="12"/>
      <c r="L41" s="54"/>
    </row>
    <row r="42" spans="1:12" x14ac:dyDescent="0.2">
      <c r="A42" s="50" t="s">
        <v>151</v>
      </c>
      <c r="B42" s="51">
        <v>3164</v>
      </c>
      <c r="C42" s="46" t="s">
        <v>152</v>
      </c>
      <c r="D42" s="52">
        <v>6911.96</v>
      </c>
      <c r="E42" s="52">
        <v>4923.25</v>
      </c>
      <c r="F42" s="52"/>
      <c r="G42" s="50"/>
      <c r="H42" s="50"/>
      <c r="I42" s="50"/>
      <c r="J42" s="53">
        <f t="shared" si="2"/>
        <v>11835.21</v>
      </c>
      <c r="K42" s="12"/>
      <c r="L42" s="54"/>
    </row>
    <row r="43" spans="1:12" x14ac:dyDescent="0.2">
      <c r="A43" s="50"/>
      <c r="B43" s="57"/>
      <c r="C43" s="58"/>
      <c r="D43" s="52"/>
      <c r="E43" s="52"/>
      <c r="F43" s="52"/>
      <c r="G43" s="50"/>
      <c r="H43" s="50"/>
      <c r="I43" s="50"/>
      <c r="J43" s="53">
        <f t="shared" si="2"/>
        <v>0</v>
      </c>
      <c r="K43" s="12"/>
      <c r="L43" s="54"/>
    </row>
    <row r="44" spans="1:12" x14ac:dyDescent="0.2">
      <c r="A44" s="50"/>
      <c r="B44" s="57"/>
      <c r="C44" s="58"/>
      <c r="D44" s="52"/>
      <c r="E44" s="52"/>
      <c r="F44" s="52"/>
      <c r="G44" s="50"/>
      <c r="H44" s="50"/>
      <c r="I44" s="50"/>
      <c r="J44" s="53">
        <f t="shared" si="2"/>
        <v>0</v>
      </c>
      <c r="K44" s="12"/>
      <c r="L44" s="54"/>
    </row>
    <row r="45" spans="1:12" x14ac:dyDescent="0.2">
      <c r="A45" s="50"/>
      <c r="B45" s="51"/>
      <c r="C45" s="46"/>
      <c r="D45" s="52"/>
      <c r="E45" s="52"/>
      <c r="F45" s="52"/>
      <c r="G45" s="50"/>
      <c r="H45" s="50"/>
      <c r="I45" s="50"/>
      <c r="J45" s="53">
        <f t="shared" si="2"/>
        <v>0</v>
      </c>
      <c r="K45" s="12"/>
      <c r="L45" s="54"/>
    </row>
    <row r="46" spans="1:12" s="89" customFormat="1" ht="20.25" customHeight="1" thickBot="1" x14ac:dyDescent="0.25">
      <c r="A46" s="102"/>
      <c r="B46" s="103"/>
      <c r="C46" s="104"/>
      <c r="D46" s="105">
        <f>SUM(D40:D45)</f>
        <v>9037.76</v>
      </c>
      <c r="E46" s="105">
        <f>SUM(E40:E45)</f>
        <v>5927.1</v>
      </c>
      <c r="F46" s="86">
        <f>SUM(F40:F45)</f>
        <v>0</v>
      </c>
      <c r="G46" s="86">
        <f>SUM(G40:G45)</f>
        <v>0</v>
      </c>
      <c r="H46" s="86">
        <f>SUM(H39:H45)</f>
        <v>0</v>
      </c>
      <c r="I46" s="86">
        <f>SUM(I39:I45)</f>
        <v>0</v>
      </c>
      <c r="J46" s="106">
        <f>SUM(J40:J45)</f>
        <v>14964.859999999999</v>
      </c>
      <c r="K46" s="25"/>
      <c r="L46" s="88"/>
    </row>
    <row r="47" spans="1:12" s="111" customFormat="1" x14ac:dyDescent="0.2">
      <c r="A47" s="44" t="s">
        <v>41</v>
      </c>
      <c r="B47" s="107"/>
      <c r="C47" s="108"/>
      <c r="D47" s="101" t="s">
        <v>42</v>
      </c>
      <c r="E47" s="48" t="s">
        <v>43</v>
      </c>
      <c r="F47" s="101"/>
      <c r="G47" s="101"/>
      <c r="H47" s="109"/>
      <c r="I47" s="109"/>
      <c r="J47" s="101"/>
      <c r="K47" s="110"/>
    </row>
    <row r="48" spans="1:12" x14ac:dyDescent="0.2">
      <c r="A48" s="50" t="s">
        <v>116</v>
      </c>
      <c r="B48" s="51" t="s">
        <v>33</v>
      </c>
      <c r="C48" s="46" t="s">
        <v>127</v>
      </c>
      <c r="D48" s="52">
        <v>540.65</v>
      </c>
      <c r="E48" s="52">
        <v>25683.39</v>
      </c>
      <c r="F48" s="52"/>
      <c r="G48" s="50"/>
      <c r="H48" s="50"/>
      <c r="I48" s="50"/>
      <c r="J48" s="53">
        <f>SUM(D48:I48)</f>
        <v>26224.04</v>
      </c>
      <c r="K48" s="12"/>
      <c r="L48" s="54"/>
    </row>
    <row r="49" spans="1:12" x14ac:dyDescent="0.2">
      <c r="A49" s="50" t="s">
        <v>124</v>
      </c>
      <c r="B49" s="51" t="s">
        <v>125</v>
      </c>
      <c r="C49" s="55">
        <v>43472</v>
      </c>
      <c r="D49" s="52">
        <v>34061.4</v>
      </c>
      <c r="E49" s="52">
        <v>283135.19</v>
      </c>
      <c r="F49" s="52"/>
      <c r="G49" s="50"/>
      <c r="H49" s="50"/>
      <c r="I49" s="50"/>
      <c r="J49" s="53">
        <f t="shared" ref="J49:J57" si="3">SUM(D49:I49)</f>
        <v>317196.59000000003</v>
      </c>
      <c r="K49" s="12"/>
      <c r="L49" s="54"/>
    </row>
    <row r="50" spans="1:12" x14ac:dyDescent="0.2">
      <c r="A50" s="50" t="s">
        <v>130</v>
      </c>
      <c r="B50" s="51" t="s">
        <v>131</v>
      </c>
      <c r="C50" s="46" t="s">
        <v>132</v>
      </c>
      <c r="D50" s="52">
        <v>16543.55</v>
      </c>
      <c r="E50" s="52">
        <v>55121.05</v>
      </c>
      <c r="F50" s="52"/>
      <c r="G50" s="50"/>
      <c r="H50" s="50"/>
      <c r="I50" s="50"/>
      <c r="J50" s="53">
        <f t="shared" si="3"/>
        <v>71664.600000000006</v>
      </c>
      <c r="K50" s="12"/>
      <c r="L50" s="54"/>
    </row>
    <row r="51" spans="1:12" x14ac:dyDescent="0.2">
      <c r="A51" s="50" t="s">
        <v>138</v>
      </c>
      <c r="B51" s="51" t="s">
        <v>141</v>
      </c>
      <c r="C51" s="46" t="s">
        <v>142</v>
      </c>
      <c r="D51" s="52">
        <v>21388.68</v>
      </c>
      <c r="E51" s="52">
        <v>22045.16</v>
      </c>
      <c r="F51" s="52"/>
      <c r="G51" s="50"/>
      <c r="H51" s="50"/>
      <c r="I51" s="50"/>
      <c r="J51" s="53">
        <f t="shared" si="3"/>
        <v>43433.84</v>
      </c>
      <c r="K51" s="12"/>
      <c r="L51" s="54"/>
    </row>
    <row r="52" spans="1:12" x14ac:dyDescent="0.2">
      <c r="A52" s="50" t="s">
        <v>147</v>
      </c>
      <c r="B52" s="51" t="s">
        <v>148</v>
      </c>
      <c r="C52" s="46" t="s">
        <v>149</v>
      </c>
      <c r="D52" s="52">
        <v>14129.29</v>
      </c>
      <c r="E52" s="52">
        <v>50885.79</v>
      </c>
      <c r="F52" s="52"/>
      <c r="G52" s="50"/>
      <c r="H52" s="50"/>
      <c r="I52" s="50"/>
      <c r="J52" s="53">
        <f t="shared" si="3"/>
        <v>65015.08</v>
      </c>
      <c r="K52" s="12"/>
      <c r="L52" s="54"/>
    </row>
    <row r="53" spans="1:12" x14ac:dyDescent="0.2">
      <c r="A53" s="50" t="s">
        <v>157</v>
      </c>
      <c r="B53" s="51" t="s">
        <v>158</v>
      </c>
      <c r="C53" s="46" t="s">
        <v>159</v>
      </c>
      <c r="D53" s="52">
        <v>26005.1</v>
      </c>
      <c r="E53" s="52">
        <v>96111.26</v>
      </c>
      <c r="F53" s="52"/>
      <c r="G53" s="50"/>
      <c r="H53" s="50"/>
      <c r="I53" s="50"/>
      <c r="J53" s="53">
        <f t="shared" si="3"/>
        <v>122116.35999999999</v>
      </c>
      <c r="K53" s="12"/>
      <c r="L53" s="54"/>
    </row>
    <row r="54" spans="1:12" x14ac:dyDescent="0.2">
      <c r="A54" s="50"/>
      <c r="B54" s="51"/>
      <c r="C54" s="46"/>
      <c r="D54" s="52"/>
      <c r="E54" s="52"/>
      <c r="F54" s="52"/>
      <c r="G54" s="50"/>
      <c r="H54" s="50"/>
      <c r="I54" s="50"/>
      <c r="J54" s="53">
        <f t="shared" si="3"/>
        <v>0</v>
      </c>
      <c r="K54" s="12"/>
      <c r="L54" s="54"/>
    </row>
    <row r="55" spans="1:12" x14ac:dyDescent="0.2">
      <c r="A55" s="183"/>
      <c r="B55" s="51"/>
      <c r="C55" s="46"/>
      <c r="D55" s="52"/>
      <c r="E55" s="52"/>
      <c r="F55" s="52"/>
      <c r="G55" s="50"/>
      <c r="H55" s="50"/>
      <c r="I55" s="50"/>
      <c r="J55" s="53"/>
      <c r="K55" s="12"/>
      <c r="L55" s="54"/>
    </row>
    <row r="56" spans="1:12" s="82" customFormat="1" x14ac:dyDescent="0.2">
      <c r="A56" s="232" t="s">
        <v>106</v>
      </c>
      <c r="B56" s="112">
        <v>431942</v>
      </c>
      <c r="C56" s="75" t="s">
        <v>169</v>
      </c>
      <c r="D56" s="76">
        <v>7727.11</v>
      </c>
      <c r="E56" s="76">
        <v>17900.36</v>
      </c>
      <c r="F56" s="76"/>
      <c r="G56" s="73"/>
      <c r="H56" s="73"/>
      <c r="I56" s="73"/>
      <c r="J56" s="78">
        <f t="shared" si="3"/>
        <v>25627.47</v>
      </c>
      <c r="K56" s="79"/>
      <c r="L56" s="80"/>
    </row>
    <row r="57" spans="1:12" x14ac:dyDescent="0.2">
      <c r="A57" s="50"/>
      <c r="B57" s="51"/>
      <c r="C57" s="46"/>
      <c r="D57" s="52"/>
      <c r="E57" s="52"/>
      <c r="F57" s="52"/>
      <c r="G57" s="50"/>
      <c r="H57" s="50"/>
      <c r="I57" s="50"/>
      <c r="J57" s="53">
        <f t="shared" si="3"/>
        <v>0</v>
      </c>
      <c r="K57" s="12"/>
      <c r="L57" s="54"/>
    </row>
    <row r="58" spans="1:12" s="89" customFormat="1" ht="20.25" customHeight="1" thickBot="1" x14ac:dyDescent="0.25">
      <c r="A58" s="102"/>
      <c r="B58" s="103"/>
      <c r="C58" s="104"/>
      <c r="D58" s="86">
        <f>SUM(D48:D57)</f>
        <v>120395.78000000001</v>
      </c>
      <c r="E58" s="86">
        <f>SUM(E48:E57)</f>
        <v>550882.19999999995</v>
      </c>
      <c r="F58" s="86">
        <f>SUM(F48:F56)</f>
        <v>0</v>
      </c>
      <c r="G58" s="86">
        <f>SUM(G48:G56)</f>
        <v>0</v>
      </c>
      <c r="H58" s="86">
        <f>SUM(H49:H56)</f>
        <v>0</v>
      </c>
      <c r="I58" s="86">
        <f>SUM(I49:I56)</f>
        <v>0</v>
      </c>
      <c r="J58" s="87">
        <f>SUM(J48:J57)</f>
        <v>671277.98</v>
      </c>
      <c r="K58" s="25"/>
      <c r="L58" s="88"/>
    </row>
    <row r="59" spans="1:12" s="38" customFormat="1" x14ac:dyDescent="0.2">
      <c r="A59" s="44" t="s">
        <v>44</v>
      </c>
      <c r="B59" s="39"/>
      <c r="C59" s="40"/>
      <c r="D59" s="101" t="s">
        <v>45</v>
      </c>
      <c r="E59" s="48" t="s">
        <v>46</v>
      </c>
      <c r="F59" s="42"/>
      <c r="G59" s="42"/>
      <c r="H59" s="43"/>
      <c r="I59" s="43"/>
      <c r="J59" s="42"/>
      <c r="K59" s="32"/>
    </row>
    <row r="60" spans="1:12" x14ac:dyDescent="0.2">
      <c r="A60" s="50" t="s">
        <v>105</v>
      </c>
      <c r="B60" s="51" t="s">
        <v>121</v>
      </c>
      <c r="C60" s="55">
        <v>43472</v>
      </c>
      <c r="D60" s="52">
        <v>11110.43</v>
      </c>
      <c r="E60" s="52">
        <v>52636.43</v>
      </c>
      <c r="F60" s="52"/>
      <c r="G60" s="50"/>
      <c r="H60" s="50"/>
      <c r="I60" s="50"/>
      <c r="J60" s="53">
        <f t="shared" ref="J60:J71" si="4">SUM(D60:I60)</f>
        <v>63746.86</v>
      </c>
      <c r="K60" s="12"/>
      <c r="L60" s="54"/>
    </row>
    <row r="61" spans="1:12" x14ac:dyDescent="0.2">
      <c r="A61" s="50" t="s">
        <v>105</v>
      </c>
      <c r="B61" s="51" t="s">
        <v>129</v>
      </c>
      <c r="C61" s="46" t="s">
        <v>126</v>
      </c>
      <c r="D61" s="52">
        <v>29287.200000000001</v>
      </c>
      <c r="E61" s="52">
        <v>343942.96</v>
      </c>
      <c r="F61" s="52"/>
      <c r="G61" s="50"/>
      <c r="H61" s="50"/>
      <c r="I61" s="50"/>
      <c r="J61" s="53">
        <f t="shared" si="4"/>
        <v>373230.16000000003</v>
      </c>
      <c r="K61" s="12"/>
      <c r="L61" s="54"/>
    </row>
    <row r="62" spans="1:12" x14ac:dyDescent="0.2">
      <c r="A62" s="50" t="s">
        <v>105</v>
      </c>
      <c r="B62" s="51" t="s">
        <v>136</v>
      </c>
      <c r="C62" s="46" t="s">
        <v>137</v>
      </c>
      <c r="D62" s="52">
        <v>13044.75</v>
      </c>
      <c r="E62" s="52">
        <v>124802.58</v>
      </c>
      <c r="F62" s="52"/>
      <c r="G62" s="50"/>
      <c r="H62" s="50"/>
      <c r="I62" s="50"/>
      <c r="J62" s="53">
        <f t="shared" si="4"/>
        <v>137847.33000000002</v>
      </c>
      <c r="K62" s="12"/>
      <c r="L62" s="54"/>
    </row>
    <row r="63" spans="1:12" x14ac:dyDescent="0.2">
      <c r="A63" s="50" t="s">
        <v>105</v>
      </c>
      <c r="B63" s="113" t="s">
        <v>144</v>
      </c>
      <c r="C63" s="46" t="s">
        <v>145</v>
      </c>
      <c r="D63" s="52">
        <v>79339.02</v>
      </c>
      <c r="E63" s="52">
        <v>70816.31</v>
      </c>
      <c r="F63" s="52"/>
      <c r="G63" s="50"/>
      <c r="H63" s="50"/>
      <c r="I63" s="50"/>
      <c r="J63" s="53">
        <f t="shared" si="4"/>
        <v>150155.33000000002</v>
      </c>
      <c r="K63" s="12"/>
      <c r="L63" s="54"/>
    </row>
    <row r="64" spans="1:12" x14ac:dyDescent="0.2">
      <c r="A64" s="50" t="s">
        <v>105</v>
      </c>
      <c r="B64" s="51" t="s">
        <v>155</v>
      </c>
      <c r="C64" s="46" t="s">
        <v>156</v>
      </c>
      <c r="D64" s="52">
        <v>57572.35</v>
      </c>
      <c r="E64" s="52">
        <v>117363.53</v>
      </c>
      <c r="F64" s="52"/>
      <c r="G64" s="50"/>
      <c r="H64" s="50"/>
      <c r="I64" s="50"/>
      <c r="J64" s="53">
        <f t="shared" si="4"/>
        <v>174935.88</v>
      </c>
      <c r="K64" s="12"/>
      <c r="L64" s="54"/>
    </row>
    <row r="65" spans="1:12" x14ac:dyDescent="0.2">
      <c r="A65" s="50" t="s">
        <v>105</v>
      </c>
      <c r="B65" s="51" t="s">
        <v>161</v>
      </c>
      <c r="C65" s="46" t="s">
        <v>162</v>
      </c>
      <c r="D65" s="52">
        <v>16248.61</v>
      </c>
      <c r="E65" s="52">
        <v>70658.48</v>
      </c>
      <c r="F65" s="52"/>
      <c r="G65" s="50"/>
      <c r="H65" s="50"/>
      <c r="I65" s="50"/>
      <c r="J65" s="53">
        <f t="shared" si="4"/>
        <v>86907.09</v>
      </c>
      <c r="K65" s="12"/>
      <c r="L65" s="54"/>
    </row>
    <row r="66" spans="1:12" x14ac:dyDescent="0.2">
      <c r="A66" s="59" t="s">
        <v>47</v>
      </c>
      <c r="B66" s="57" t="s">
        <v>167</v>
      </c>
      <c r="C66" s="58" t="s">
        <v>168</v>
      </c>
      <c r="D66" s="60">
        <v>6502.2</v>
      </c>
      <c r="E66" s="60">
        <v>25891.72</v>
      </c>
      <c r="F66" s="52"/>
      <c r="G66" s="50"/>
      <c r="H66" s="50"/>
      <c r="I66" s="50"/>
      <c r="J66" s="53">
        <f t="shared" si="4"/>
        <v>32393.920000000002</v>
      </c>
      <c r="K66" s="12"/>
      <c r="L66" s="54"/>
    </row>
    <row r="67" spans="1:12" x14ac:dyDescent="0.2">
      <c r="A67" s="59"/>
      <c r="B67" s="57"/>
      <c r="C67" s="58"/>
      <c r="D67" s="60"/>
      <c r="E67" s="60"/>
      <c r="F67" s="52"/>
      <c r="G67" s="50"/>
      <c r="H67" s="50"/>
      <c r="I67" s="50"/>
      <c r="J67" s="53">
        <f t="shared" si="4"/>
        <v>0</v>
      </c>
      <c r="K67" s="12"/>
      <c r="L67" s="54"/>
    </row>
    <row r="68" spans="1:12" x14ac:dyDescent="0.2">
      <c r="A68" s="50"/>
      <c r="B68" s="51"/>
      <c r="C68" s="46"/>
      <c r="D68" s="52"/>
      <c r="E68" s="52"/>
      <c r="F68" s="52"/>
      <c r="G68" s="50"/>
      <c r="H68" s="50"/>
      <c r="I68" s="50"/>
      <c r="J68" s="53">
        <f t="shared" si="4"/>
        <v>0</v>
      </c>
      <c r="K68" s="12"/>
      <c r="L68" s="54"/>
    </row>
    <row r="69" spans="1:12" x14ac:dyDescent="0.2">
      <c r="A69" s="50"/>
      <c r="B69" s="51"/>
      <c r="C69" s="46"/>
      <c r="D69" s="52"/>
      <c r="E69" s="52"/>
      <c r="F69" s="52"/>
      <c r="G69" s="50"/>
      <c r="H69" s="50"/>
      <c r="I69" s="50"/>
      <c r="J69" s="53">
        <f t="shared" si="4"/>
        <v>0</v>
      </c>
      <c r="K69" s="12"/>
      <c r="L69" s="12"/>
    </row>
    <row r="70" spans="1:12" x14ac:dyDescent="0.2">
      <c r="A70" s="50"/>
      <c r="B70" s="51"/>
      <c r="C70" s="46"/>
      <c r="D70" s="52"/>
      <c r="E70" s="52"/>
      <c r="F70" s="52"/>
      <c r="G70" s="50"/>
      <c r="H70" s="50"/>
      <c r="I70" s="50"/>
      <c r="J70" s="53">
        <f t="shared" si="4"/>
        <v>0</v>
      </c>
      <c r="K70" s="12"/>
      <c r="L70" s="54"/>
    </row>
    <row r="71" spans="1:12" s="82" customFormat="1" x14ac:dyDescent="0.2">
      <c r="A71" s="73" t="s">
        <v>103</v>
      </c>
      <c r="B71" s="74" t="s">
        <v>33</v>
      </c>
      <c r="C71" s="75" t="s">
        <v>171</v>
      </c>
      <c r="D71" s="76">
        <v>5981.48</v>
      </c>
      <c r="E71" s="76">
        <v>20651.28</v>
      </c>
      <c r="F71" s="76"/>
      <c r="G71" s="73"/>
      <c r="H71" s="73"/>
      <c r="I71" s="73"/>
      <c r="J71" s="78">
        <f t="shared" si="4"/>
        <v>26632.76</v>
      </c>
      <c r="K71" s="79"/>
      <c r="L71" s="80"/>
    </row>
    <row r="72" spans="1:12" s="89" customFormat="1" ht="20.25" customHeight="1" thickBot="1" x14ac:dyDescent="0.25">
      <c r="A72" s="102"/>
      <c r="B72" s="103"/>
      <c r="C72" s="104"/>
      <c r="D72" s="105">
        <f>SUM(D60:D71)</f>
        <v>219086.04000000007</v>
      </c>
      <c r="E72" s="105">
        <f>SUM(E60:E71)</f>
        <v>826763.29</v>
      </c>
      <c r="F72" s="86">
        <f>SUM(F59:F71)</f>
        <v>0</v>
      </c>
      <c r="G72" s="105">
        <f>SUM(G60:G71)</f>
        <v>0</v>
      </c>
      <c r="H72" s="86">
        <f>SUM(H60:H71)</f>
        <v>0</v>
      </c>
      <c r="I72" s="86">
        <f>SUM(I60:I71)</f>
        <v>0</v>
      </c>
      <c r="J72" s="106">
        <f>SUM(J60:J71)</f>
        <v>1045849.3300000002</v>
      </c>
      <c r="K72" s="25"/>
      <c r="L72" s="88"/>
    </row>
    <row r="73" spans="1:12" s="38" customFormat="1" x14ac:dyDescent="0.2">
      <c r="A73" s="44" t="s">
        <v>48</v>
      </c>
      <c r="B73" s="39"/>
      <c r="C73" s="40"/>
      <c r="D73" s="101" t="s">
        <v>49</v>
      </c>
      <c r="E73" s="48" t="s">
        <v>50</v>
      </c>
      <c r="F73" s="42"/>
      <c r="G73" s="42"/>
      <c r="H73" s="43"/>
      <c r="I73" s="48" t="s">
        <v>51</v>
      </c>
      <c r="J73" s="42"/>
      <c r="K73" s="32"/>
    </row>
    <row r="74" spans="1:12" x14ac:dyDescent="0.2">
      <c r="A74" s="50"/>
      <c r="B74" s="51"/>
      <c r="C74" s="55"/>
      <c r="D74" s="52"/>
      <c r="E74" s="52"/>
      <c r="F74" s="52"/>
      <c r="G74" s="50"/>
      <c r="H74" s="50"/>
      <c r="I74" s="50"/>
      <c r="J74" s="53">
        <f t="shared" ref="J74:J84" si="5">SUM(D74:I74)</f>
        <v>0</v>
      </c>
      <c r="K74" s="12" t="s">
        <v>52</v>
      </c>
      <c r="L74" s="54"/>
    </row>
    <row r="75" spans="1:12" x14ac:dyDescent="0.2">
      <c r="A75" s="50" t="s">
        <v>107</v>
      </c>
      <c r="B75" s="51"/>
      <c r="C75" s="46"/>
      <c r="D75" s="52"/>
      <c r="E75" s="52"/>
      <c r="F75" s="52"/>
      <c r="G75" s="50"/>
      <c r="H75" s="50"/>
      <c r="I75" s="50">
        <v>62.14</v>
      </c>
      <c r="J75" s="53">
        <f t="shared" si="5"/>
        <v>62.14</v>
      </c>
      <c r="K75" s="12" t="s">
        <v>117</v>
      </c>
      <c r="L75" s="54"/>
    </row>
    <row r="76" spans="1:12" x14ac:dyDescent="0.2">
      <c r="A76" s="50"/>
      <c r="B76" s="51"/>
      <c r="C76" s="46"/>
      <c r="D76" s="52"/>
      <c r="E76" s="52"/>
      <c r="F76" s="52"/>
      <c r="G76" s="50"/>
      <c r="H76" s="50"/>
      <c r="I76" s="50"/>
      <c r="J76" s="53"/>
      <c r="K76" s="12" t="s">
        <v>118</v>
      </c>
      <c r="L76" s="54"/>
    </row>
    <row r="77" spans="1:12" x14ac:dyDescent="0.2">
      <c r="A77" s="50" t="s">
        <v>105</v>
      </c>
      <c r="B77" s="51">
        <v>6211</v>
      </c>
      <c r="C77" s="46" t="s">
        <v>126</v>
      </c>
      <c r="D77" s="52">
        <v>1964.97</v>
      </c>
      <c r="E77" s="52">
        <v>3452.66</v>
      </c>
      <c r="F77" s="52"/>
      <c r="G77" s="50"/>
      <c r="H77" s="50"/>
      <c r="I77" s="50"/>
      <c r="J77" s="53">
        <f t="shared" si="5"/>
        <v>5417.63</v>
      </c>
      <c r="K77" s="12" t="s">
        <v>19</v>
      </c>
      <c r="L77" s="54"/>
    </row>
    <row r="78" spans="1:12" x14ac:dyDescent="0.2">
      <c r="A78" s="50" t="s">
        <v>105</v>
      </c>
      <c r="B78" s="51">
        <v>6222</v>
      </c>
      <c r="C78" s="46" t="s">
        <v>133</v>
      </c>
      <c r="D78" s="52">
        <v>1087.23</v>
      </c>
      <c r="E78" s="52">
        <v>30064.58</v>
      </c>
      <c r="F78" s="52"/>
      <c r="G78" s="50"/>
      <c r="H78" s="50"/>
      <c r="I78" s="50"/>
      <c r="J78" s="53">
        <f t="shared" si="5"/>
        <v>31151.81</v>
      </c>
      <c r="K78" s="12"/>
      <c r="L78" s="54"/>
    </row>
    <row r="79" spans="1:12" x14ac:dyDescent="0.2">
      <c r="A79" s="50" t="s">
        <v>105</v>
      </c>
      <c r="B79" s="51">
        <v>6233</v>
      </c>
      <c r="C79" s="46" t="s">
        <v>137</v>
      </c>
      <c r="D79" s="52"/>
      <c r="E79" s="52">
        <v>3511.64</v>
      </c>
      <c r="F79" s="52"/>
      <c r="G79" s="50"/>
      <c r="H79" s="50"/>
      <c r="I79" s="50"/>
      <c r="J79" s="53">
        <f t="shared" si="5"/>
        <v>3511.64</v>
      </c>
      <c r="K79" s="12"/>
      <c r="L79" s="54"/>
    </row>
    <row r="80" spans="1:12" x14ac:dyDescent="0.2">
      <c r="A80" s="50" t="s">
        <v>105</v>
      </c>
      <c r="B80" s="51">
        <v>6244</v>
      </c>
      <c r="C80" s="46" t="s">
        <v>146</v>
      </c>
      <c r="D80" s="52">
        <v>4925.59</v>
      </c>
      <c r="E80" s="52">
        <v>15505.09</v>
      </c>
      <c r="F80" s="52"/>
      <c r="G80" s="50"/>
      <c r="H80" s="50"/>
      <c r="I80" s="50"/>
      <c r="J80" s="53">
        <f t="shared" si="5"/>
        <v>20430.68</v>
      </c>
      <c r="K80" s="12"/>
      <c r="L80" s="54"/>
    </row>
    <row r="81" spans="1:12" x14ac:dyDescent="0.2">
      <c r="A81" s="50" t="s">
        <v>105</v>
      </c>
      <c r="B81" s="51">
        <v>6255</v>
      </c>
      <c r="C81" s="46" t="s">
        <v>156</v>
      </c>
      <c r="D81" s="52"/>
      <c r="E81" s="52">
        <v>15504.01</v>
      </c>
      <c r="F81" s="52"/>
      <c r="G81" s="50"/>
      <c r="H81" s="50"/>
      <c r="I81" s="50"/>
      <c r="J81" s="53">
        <f t="shared" si="5"/>
        <v>15504.01</v>
      </c>
      <c r="K81" s="12"/>
      <c r="L81" s="54"/>
    </row>
    <row r="82" spans="1:12" x14ac:dyDescent="0.2">
      <c r="A82" s="50" t="s">
        <v>105</v>
      </c>
      <c r="B82" s="57">
        <v>6266</v>
      </c>
      <c r="C82" s="58" t="s">
        <v>159</v>
      </c>
      <c r="D82" s="52"/>
      <c r="E82" s="52">
        <v>1623.21</v>
      </c>
      <c r="F82" s="52"/>
      <c r="G82" s="50"/>
      <c r="H82" s="50"/>
      <c r="I82" s="50"/>
      <c r="J82" s="53">
        <f t="shared" si="5"/>
        <v>1623.21</v>
      </c>
      <c r="K82" s="12"/>
      <c r="L82" s="54"/>
    </row>
    <row r="83" spans="1:12" x14ac:dyDescent="0.2">
      <c r="A83" s="50"/>
      <c r="B83" s="57"/>
      <c r="C83" s="58"/>
      <c r="D83" s="52"/>
      <c r="E83" s="52"/>
      <c r="F83" s="52"/>
      <c r="G83" s="50"/>
      <c r="H83" s="50"/>
      <c r="I83" s="50"/>
      <c r="J83" s="53"/>
      <c r="K83" s="12"/>
      <c r="L83" s="54"/>
    </row>
    <row r="84" spans="1:12" s="82" customFormat="1" x14ac:dyDescent="0.2">
      <c r="A84" s="73" t="s">
        <v>103</v>
      </c>
      <c r="B84" s="74" t="s">
        <v>33</v>
      </c>
      <c r="C84" s="75" t="s">
        <v>171</v>
      </c>
      <c r="D84" s="76">
        <v>432.19</v>
      </c>
      <c r="E84" s="76">
        <v>204.09</v>
      </c>
      <c r="F84" s="76"/>
      <c r="G84" s="73"/>
      <c r="H84" s="73"/>
      <c r="I84" s="73"/>
      <c r="J84" s="78">
        <f t="shared" si="5"/>
        <v>636.28</v>
      </c>
      <c r="K84" s="79"/>
      <c r="L84" s="79"/>
    </row>
    <row r="85" spans="1:12" s="89" customFormat="1" ht="20.25" customHeight="1" thickBot="1" x14ac:dyDescent="0.25">
      <c r="A85" s="83"/>
      <c r="B85" s="84"/>
      <c r="C85" s="85"/>
      <c r="D85" s="105">
        <f>SUM(D74:D84)</f>
        <v>8409.98</v>
      </c>
      <c r="E85" s="105">
        <f>SUM(E74:E84)</f>
        <v>69865.279999999999</v>
      </c>
      <c r="F85" s="86">
        <f>SUM(F73:F84)</f>
        <v>0</v>
      </c>
      <c r="G85" s="105">
        <f>SUM(G74:G84)</f>
        <v>0</v>
      </c>
      <c r="H85" s="86">
        <f>SUM(H74:H84)</f>
        <v>0</v>
      </c>
      <c r="I85" s="86">
        <f>SUM(I74:I84)</f>
        <v>62.14</v>
      </c>
      <c r="J85" s="87">
        <f>SUM(J74:J84)</f>
        <v>78337.400000000009</v>
      </c>
      <c r="K85" s="25"/>
      <c r="L85" s="88"/>
    </row>
    <row r="86" spans="1:12" s="38" customFormat="1" x14ac:dyDescent="0.2">
      <c r="A86" s="44" t="s">
        <v>53</v>
      </c>
      <c r="B86" s="114"/>
      <c r="C86" s="115"/>
      <c r="D86" s="116" t="s">
        <v>54</v>
      </c>
      <c r="E86" s="48" t="s">
        <v>55</v>
      </c>
      <c r="F86" s="117"/>
      <c r="G86" s="43"/>
      <c r="H86" s="43"/>
      <c r="I86" s="43"/>
      <c r="J86" s="117"/>
      <c r="K86" s="32"/>
      <c r="L86" s="90"/>
    </row>
    <row r="87" spans="1:12" x14ac:dyDescent="0.2">
      <c r="A87" s="50" t="s">
        <v>108</v>
      </c>
      <c r="B87" s="51">
        <v>5923</v>
      </c>
      <c r="C87" s="46" t="s">
        <v>134</v>
      </c>
      <c r="D87" s="52">
        <v>2359.4</v>
      </c>
      <c r="E87" s="52">
        <v>10692.27</v>
      </c>
      <c r="F87" s="52"/>
      <c r="G87" s="50"/>
      <c r="H87" s="50"/>
      <c r="I87" s="50"/>
      <c r="J87" s="53">
        <f t="shared" ref="J87:J93" si="6">SUM(D87:I87)</f>
        <v>13051.67</v>
      </c>
      <c r="K87" s="12"/>
      <c r="L87" s="54"/>
    </row>
    <row r="88" spans="1:12" x14ac:dyDescent="0.2">
      <c r="A88" s="50" t="s">
        <v>108</v>
      </c>
      <c r="B88" s="51">
        <v>5935</v>
      </c>
      <c r="C88" s="46" t="s">
        <v>137</v>
      </c>
      <c r="D88" s="52">
        <v>934.39</v>
      </c>
      <c r="E88" s="52">
        <v>3382.24</v>
      </c>
      <c r="F88" s="52"/>
      <c r="G88" s="50"/>
      <c r="H88" s="50"/>
      <c r="I88" s="50"/>
      <c r="J88" s="53">
        <f t="shared" si="6"/>
        <v>4316.63</v>
      </c>
      <c r="K88" s="12"/>
      <c r="L88" s="54"/>
    </row>
    <row r="89" spans="1:12" x14ac:dyDescent="0.2">
      <c r="A89" s="50" t="s">
        <v>109</v>
      </c>
      <c r="B89" s="51">
        <v>5948</v>
      </c>
      <c r="C89" s="46" t="s">
        <v>143</v>
      </c>
      <c r="D89" s="52">
        <v>518.4</v>
      </c>
      <c r="E89" s="52">
        <v>244.8</v>
      </c>
      <c r="F89" s="52"/>
      <c r="G89" s="50"/>
      <c r="H89" s="50"/>
      <c r="I89" s="50"/>
      <c r="J89" s="53">
        <f>SUM(D89:I89)</f>
        <v>763.2</v>
      </c>
      <c r="K89" s="12"/>
      <c r="L89" s="54"/>
    </row>
    <row r="90" spans="1:12" x14ac:dyDescent="0.2">
      <c r="A90" s="50" t="s">
        <v>109</v>
      </c>
      <c r="B90" s="51">
        <v>5964</v>
      </c>
      <c r="C90" s="46" t="s">
        <v>156</v>
      </c>
      <c r="D90" s="52">
        <v>1592.89</v>
      </c>
      <c r="E90" s="52">
        <v>3048.39</v>
      </c>
      <c r="F90" s="52"/>
      <c r="G90" s="50"/>
      <c r="H90" s="50"/>
      <c r="I90" s="50"/>
      <c r="J90" s="53">
        <f>SUM(D90:I90)</f>
        <v>4641.28</v>
      </c>
      <c r="K90" s="12"/>
      <c r="L90" s="54"/>
    </row>
    <row r="91" spans="1:12" x14ac:dyDescent="0.2">
      <c r="A91" s="50" t="s">
        <v>166</v>
      </c>
      <c r="B91" s="51">
        <v>5984</v>
      </c>
      <c r="C91" s="46" t="s">
        <v>165</v>
      </c>
      <c r="D91" s="52">
        <v>2953.49</v>
      </c>
      <c r="E91" s="52">
        <v>1394.7</v>
      </c>
      <c r="F91" s="52">
        <v>29.52</v>
      </c>
      <c r="G91" s="50">
        <v>13.95</v>
      </c>
      <c r="H91" s="50"/>
      <c r="I91" s="50"/>
      <c r="J91" s="53">
        <f>SUM(D91:I91)</f>
        <v>4391.66</v>
      </c>
      <c r="K91" s="12"/>
      <c r="L91" s="54"/>
    </row>
    <row r="92" spans="1:12" x14ac:dyDescent="0.2">
      <c r="A92" s="50"/>
      <c r="B92" s="51"/>
      <c r="C92" s="46"/>
      <c r="D92" s="52"/>
      <c r="E92" s="52"/>
      <c r="F92" s="52"/>
      <c r="G92" s="50"/>
      <c r="H92" s="50"/>
      <c r="I92" s="50"/>
      <c r="J92" s="53"/>
      <c r="K92" s="12"/>
      <c r="L92" s="54"/>
    </row>
    <row r="93" spans="1:12" s="82" customFormat="1" x14ac:dyDescent="0.2">
      <c r="A93" s="73" t="s">
        <v>103</v>
      </c>
      <c r="B93" s="74" t="s">
        <v>33</v>
      </c>
      <c r="C93" s="75" t="s">
        <v>171</v>
      </c>
      <c r="D93" s="76">
        <v>0</v>
      </c>
      <c r="E93" s="76">
        <v>0</v>
      </c>
      <c r="F93" s="76"/>
      <c r="G93" s="73"/>
      <c r="H93" s="73"/>
      <c r="I93" s="73"/>
      <c r="J93" s="78">
        <f t="shared" si="6"/>
        <v>0</v>
      </c>
      <c r="K93" s="79"/>
      <c r="L93" s="79"/>
    </row>
    <row r="94" spans="1:12" s="89" customFormat="1" ht="20.25" customHeight="1" thickBot="1" x14ac:dyDescent="0.25">
      <c r="A94" s="83" t="s">
        <v>19</v>
      </c>
      <c r="B94" s="84"/>
      <c r="C94" s="85"/>
      <c r="D94" s="86">
        <f t="shared" ref="D94:J94" si="7">SUM(D87:D93)</f>
        <v>8358.57</v>
      </c>
      <c r="E94" s="86">
        <f t="shared" si="7"/>
        <v>18762.400000000001</v>
      </c>
      <c r="F94" s="86">
        <f t="shared" si="7"/>
        <v>29.52</v>
      </c>
      <c r="G94" s="86">
        <f t="shared" si="7"/>
        <v>13.95</v>
      </c>
      <c r="H94" s="86">
        <f t="shared" si="7"/>
        <v>0</v>
      </c>
      <c r="I94" s="86">
        <f t="shared" si="7"/>
        <v>0</v>
      </c>
      <c r="J94" s="118">
        <f t="shared" si="7"/>
        <v>27164.44</v>
      </c>
      <c r="K94" s="25"/>
      <c r="L94" s="88"/>
    </row>
    <row r="95" spans="1:12" s="38" customFormat="1" ht="17.25" customHeight="1" x14ac:dyDescent="0.2">
      <c r="A95" s="119" t="s">
        <v>56</v>
      </c>
      <c r="B95" s="120"/>
      <c r="C95" s="121"/>
      <c r="D95" s="122" t="s">
        <v>57</v>
      </c>
      <c r="E95" s="122" t="s">
        <v>58</v>
      </c>
      <c r="F95" s="123"/>
      <c r="G95" s="123"/>
      <c r="H95" s="123"/>
      <c r="I95" s="48" t="s">
        <v>59</v>
      </c>
      <c r="J95" s="124"/>
      <c r="K95" s="32"/>
      <c r="L95" s="90"/>
    </row>
    <row r="96" spans="1:12" x14ac:dyDescent="0.2">
      <c r="A96" s="59" t="s">
        <v>122</v>
      </c>
      <c r="B96" s="57">
        <v>8146</v>
      </c>
      <c r="C96" s="55">
        <v>43472</v>
      </c>
      <c r="D96" s="60">
        <v>78647.17</v>
      </c>
      <c r="E96" s="60">
        <v>200663.24</v>
      </c>
      <c r="F96" s="60"/>
      <c r="G96" s="59"/>
      <c r="H96" s="59"/>
      <c r="I96" s="59"/>
      <c r="J96" s="93">
        <f t="shared" ref="J96:J107" si="8">SUM(D96:I96)</f>
        <v>279310.40999999997</v>
      </c>
      <c r="K96" s="12"/>
      <c r="L96" s="54"/>
    </row>
    <row r="97" spans="1:13" x14ac:dyDescent="0.2">
      <c r="A97" s="59" t="s">
        <v>128</v>
      </c>
      <c r="B97" s="57">
        <v>8168</v>
      </c>
      <c r="C97" s="58" t="s">
        <v>126</v>
      </c>
      <c r="D97" s="60">
        <v>217519.56</v>
      </c>
      <c r="E97" s="60">
        <v>426565.61</v>
      </c>
      <c r="F97" s="60"/>
      <c r="G97" s="59"/>
      <c r="H97" s="59"/>
      <c r="I97" s="59"/>
      <c r="J97" s="93">
        <f t="shared" si="8"/>
        <v>644085.16999999993</v>
      </c>
      <c r="K97" s="12"/>
      <c r="L97" s="54"/>
    </row>
    <row r="98" spans="1:13" x14ac:dyDescent="0.2">
      <c r="A98" s="50" t="s">
        <v>130</v>
      </c>
      <c r="B98" s="125">
        <v>8185</v>
      </c>
      <c r="C98" s="58" t="s">
        <v>137</v>
      </c>
      <c r="D98" s="60">
        <v>128081.96</v>
      </c>
      <c r="E98" s="60">
        <v>756429.5</v>
      </c>
      <c r="F98" s="60"/>
      <c r="G98" s="59"/>
      <c r="H98" s="59"/>
      <c r="I98" s="59"/>
      <c r="J98" s="93">
        <f t="shared" si="8"/>
        <v>884511.46</v>
      </c>
      <c r="K98" s="12"/>
      <c r="L98" s="54"/>
    </row>
    <row r="99" spans="1:13" x14ac:dyDescent="0.2">
      <c r="A99" s="50" t="s">
        <v>153</v>
      </c>
      <c r="B99" s="57">
        <v>8201</v>
      </c>
      <c r="C99" s="58" t="s">
        <v>154</v>
      </c>
      <c r="D99" s="60">
        <v>741747.78</v>
      </c>
      <c r="E99" s="60">
        <v>955294.99</v>
      </c>
      <c r="F99" s="60"/>
      <c r="G99" s="59"/>
      <c r="H99" s="59"/>
      <c r="I99" s="59"/>
      <c r="J99" s="93">
        <f t="shared" si="8"/>
        <v>1697042.77</v>
      </c>
      <c r="K99" s="12"/>
      <c r="L99" s="54"/>
    </row>
    <row r="100" spans="1:13" x14ac:dyDescent="0.2">
      <c r="A100" s="59" t="s">
        <v>60</v>
      </c>
      <c r="B100" s="57">
        <v>8236</v>
      </c>
      <c r="C100" s="58" t="s">
        <v>168</v>
      </c>
      <c r="D100" s="60">
        <v>18099.68</v>
      </c>
      <c r="E100" s="60">
        <v>54356.01</v>
      </c>
      <c r="F100" s="60">
        <v>1361.75</v>
      </c>
      <c r="G100" s="92"/>
      <c r="H100" s="92"/>
      <c r="I100" s="126">
        <v>13763.3</v>
      </c>
      <c r="J100" s="93">
        <f t="shared" si="8"/>
        <v>87580.74</v>
      </c>
      <c r="K100" s="12"/>
      <c r="L100" s="54"/>
    </row>
    <row r="101" spans="1:13" s="72" customFormat="1" x14ac:dyDescent="0.2">
      <c r="A101" s="62" t="s">
        <v>110</v>
      </c>
      <c r="B101" s="63">
        <v>3236</v>
      </c>
      <c r="C101" s="64" t="s">
        <v>168</v>
      </c>
      <c r="D101" s="65">
        <v>1377.15</v>
      </c>
      <c r="E101" s="65">
        <v>1950.97</v>
      </c>
      <c r="F101" s="65">
        <v>20.73</v>
      </c>
      <c r="G101" s="127">
        <v>29.33</v>
      </c>
      <c r="H101" s="66"/>
      <c r="I101" s="62"/>
      <c r="J101" s="68">
        <f t="shared" si="8"/>
        <v>3378.18</v>
      </c>
      <c r="K101" s="69"/>
      <c r="L101" s="69"/>
    </row>
    <row r="102" spans="1:13" s="72" customFormat="1" x14ac:dyDescent="0.2">
      <c r="A102" s="62" t="s">
        <v>110</v>
      </c>
      <c r="B102" s="63">
        <v>3248</v>
      </c>
      <c r="C102" s="64" t="s">
        <v>170</v>
      </c>
      <c r="D102" s="65">
        <v>2112.65</v>
      </c>
      <c r="E102" s="65">
        <v>2992.92</v>
      </c>
      <c r="F102" s="65">
        <v>21.67</v>
      </c>
      <c r="G102" s="127">
        <v>30.7</v>
      </c>
      <c r="H102" s="66"/>
      <c r="I102" s="62"/>
      <c r="J102" s="68">
        <f t="shared" ref="J102" si="9">SUM(D102:I102)</f>
        <v>5157.9399999999996</v>
      </c>
      <c r="K102" s="69"/>
      <c r="L102" s="69"/>
    </row>
    <row r="103" spans="1:13" x14ac:dyDescent="0.2">
      <c r="A103" s="59"/>
      <c r="B103" s="57"/>
      <c r="C103" s="58"/>
      <c r="D103" s="92"/>
      <c r="E103" s="128"/>
      <c r="F103" s="128"/>
      <c r="G103" s="92"/>
      <c r="H103" s="92"/>
      <c r="I103" s="132"/>
      <c r="J103" s="93">
        <f t="shared" si="8"/>
        <v>0</v>
      </c>
      <c r="K103" s="32"/>
      <c r="L103" s="130"/>
      <c r="M103" s="131"/>
    </row>
    <row r="104" spans="1:13" x14ac:dyDescent="0.2">
      <c r="A104" s="59"/>
      <c r="B104" s="57"/>
      <c r="C104" s="58"/>
      <c r="D104" s="128"/>
      <c r="E104" s="128"/>
      <c r="F104" s="128"/>
      <c r="G104" s="92"/>
      <c r="H104" s="92"/>
      <c r="I104" s="92"/>
      <c r="J104" s="93">
        <f t="shared" si="8"/>
        <v>0</v>
      </c>
      <c r="K104" s="129"/>
      <c r="L104" s="130"/>
      <c r="M104" s="131"/>
    </row>
    <row r="105" spans="1:13" s="137" customFormat="1" x14ac:dyDescent="0.2">
      <c r="A105" s="59"/>
      <c r="B105" s="57"/>
      <c r="C105" s="58"/>
      <c r="D105" s="60"/>
      <c r="E105" s="60"/>
      <c r="F105" s="60"/>
      <c r="G105" s="92"/>
      <c r="H105" s="133"/>
      <c r="I105" s="134"/>
      <c r="J105" s="93">
        <f t="shared" si="8"/>
        <v>0</v>
      </c>
      <c r="K105" s="135"/>
      <c r="L105" s="136"/>
    </row>
    <row r="106" spans="1:13" x14ac:dyDescent="0.2">
      <c r="A106" s="59"/>
      <c r="B106" s="57"/>
      <c r="C106" s="58"/>
      <c r="D106" s="60"/>
      <c r="E106" s="60"/>
      <c r="F106" s="60"/>
      <c r="G106" s="92"/>
      <c r="H106" s="92"/>
      <c r="I106" s="59"/>
      <c r="J106" s="93">
        <f t="shared" si="8"/>
        <v>0</v>
      </c>
      <c r="K106" s="12"/>
      <c r="L106" s="54"/>
    </row>
    <row r="107" spans="1:13" s="82" customFormat="1" x14ac:dyDescent="0.2">
      <c r="A107" s="73" t="s">
        <v>103</v>
      </c>
      <c r="B107" s="74" t="s">
        <v>33</v>
      </c>
      <c r="C107" s="75" t="s">
        <v>171</v>
      </c>
      <c r="D107" s="138">
        <v>72678.27</v>
      </c>
      <c r="E107" s="76">
        <v>98343.95</v>
      </c>
      <c r="F107" s="76"/>
      <c r="G107" s="77"/>
      <c r="H107" s="77"/>
      <c r="I107" s="73"/>
      <c r="J107" s="78">
        <f t="shared" si="8"/>
        <v>171022.22</v>
      </c>
      <c r="K107" s="79"/>
      <c r="L107" s="80"/>
    </row>
    <row r="108" spans="1:13" s="89" customFormat="1" ht="20.25" customHeight="1" thickBot="1" x14ac:dyDescent="0.25">
      <c r="A108" s="139" t="s">
        <v>19</v>
      </c>
      <c r="B108" s="140"/>
      <c r="C108" s="141"/>
      <c r="D108" s="142">
        <f t="shared" ref="D108:J108" si="10">SUM(D96:D107)</f>
        <v>1260264.2199999997</v>
      </c>
      <c r="E108" s="142">
        <f t="shared" si="10"/>
        <v>2496597.19</v>
      </c>
      <c r="F108" s="142">
        <f t="shared" si="10"/>
        <v>1404.15</v>
      </c>
      <c r="G108" s="142">
        <f t="shared" si="10"/>
        <v>60.03</v>
      </c>
      <c r="H108" s="142">
        <f t="shared" si="10"/>
        <v>0</v>
      </c>
      <c r="I108" s="142">
        <f t="shared" si="10"/>
        <v>13763.3</v>
      </c>
      <c r="J108" s="143">
        <f t="shared" si="10"/>
        <v>3772088.89</v>
      </c>
      <c r="K108" s="25"/>
      <c r="L108" s="88"/>
    </row>
    <row r="109" spans="1:13" s="38" customFormat="1" ht="12.75" customHeight="1" x14ac:dyDescent="0.2">
      <c r="A109" s="44" t="s">
        <v>61</v>
      </c>
      <c r="B109" s="114"/>
      <c r="C109" s="115"/>
      <c r="D109" s="144" t="s">
        <v>62</v>
      </c>
      <c r="E109" s="144" t="s">
        <v>63</v>
      </c>
      <c r="F109" s="117"/>
      <c r="G109" s="43"/>
      <c r="H109" s="43"/>
      <c r="I109" s="48" t="s">
        <v>64</v>
      </c>
      <c r="J109" s="117"/>
      <c r="K109" s="32"/>
      <c r="L109" s="90"/>
    </row>
    <row r="110" spans="1:13" x14ac:dyDescent="0.2">
      <c r="A110" s="50" t="s">
        <v>119</v>
      </c>
      <c r="B110" s="51">
        <v>5297</v>
      </c>
      <c r="C110" s="55">
        <v>43453</v>
      </c>
      <c r="D110" s="52">
        <v>37859.94</v>
      </c>
      <c r="E110" s="52">
        <v>249002.43</v>
      </c>
      <c r="F110" s="52"/>
      <c r="G110" s="50"/>
      <c r="H110" s="50"/>
      <c r="I110" s="50"/>
      <c r="J110" s="53">
        <f>SUM(D110:I110)</f>
        <v>286862.37</v>
      </c>
      <c r="K110" s="12"/>
      <c r="L110" s="54"/>
    </row>
    <row r="111" spans="1:13" x14ac:dyDescent="0.2">
      <c r="A111" s="50" t="s">
        <v>123</v>
      </c>
      <c r="B111" s="51">
        <v>5312</v>
      </c>
      <c r="C111" s="55">
        <v>43473</v>
      </c>
      <c r="D111" s="52">
        <v>133734.84</v>
      </c>
      <c r="E111" s="52">
        <v>1510975.45</v>
      </c>
      <c r="F111" s="52"/>
      <c r="G111" s="50"/>
      <c r="H111" s="50"/>
      <c r="I111" s="50"/>
      <c r="J111" s="53">
        <f t="shared" ref="J111:J119" si="11">SUM(D111:I111)</f>
        <v>1644710.29</v>
      </c>
      <c r="K111" s="12"/>
      <c r="L111" s="54"/>
    </row>
    <row r="112" spans="1:13" x14ac:dyDescent="0.2">
      <c r="A112" s="50" t="s">
        <v>135</v>
      </c>
      <c r="B112" s="57">
        <v>5327</v>
      </c>
      <c r="C112" s="55">
        <v>43487</v>
      </c>
      <c r="D112" s="52">
        <v>53136.800000000003</v>
      </c>
      <c r="E112" s="52">
        <v>318374.3</v>
      </c>
      <c r="F112" s="52"/>
      <c r="G112" s="50"/>
      <c r="H112" s="50"/>
      <c r="I112" s="50"/>
      <c r="J112" s="53">
        <f t="shared" si="11"/>
        <v>371511.1</v>
      </c>
      <c r="K112" s="12"/>
      <c r="L112" s="54"/>
    </row>
    <row r="113" spans="1:43" x14ac:dyDescent="0.2">
      <c r="A113" s="50" t="s">
        <v>140</v>
      </c>
      <c r="B113" s="51">
        <v>5340</v>
      </c>
      <c r="C113" s="55">
        <v>43503</v>
      </c>
      <c r="D113" s="52">
        <v>167397.67000000001</v>
      </c>
      <c r="E113" s="52">
        <v>216269.9</v>
      </c>
      <c r="F113" s="52"/>
      <c r="G113" s="50"/>
      <c r="H113" s="50"/>
      <c r="I113" s="50"/>
      <c r="J113" s="53">
        <f t="shared" si="11"/>
        <v>383667.57</v>
      </c>
      <c r="K113" s="12"/>
      <c r="L113" s="54"/>
    </row>
    <row r="114" spans="1:43" x14ac:dyDescent="0.2">
      <c r="A114" s="50" t="s">
        <v>150</v>
      </c>
      <c r="B114" s="51">
        <v>5357</v>
      </c>
      <c r="C114" s="55">
        <v>43518</v>
      </c>
      <c r="D114" s="52">
        <v>171168.82</v>
      </c>
      <c r="E114" s="52">
        <v>765201.29</v>
      </c>
      <c r="F114" s="52"/>
      <c r="G114" s="50"/>
      <c r="H114" s="50"/>
      <c r="I114" s="50"/>
      <c r="J114" s="53">
        <f t="shared" si="11"/>
        <v>936370.1100000001</v>
      </c>
      <c r="K114" s="12"/>
      <c r="L114" s="54"/>
    </row>
    <row r="115" spans="1:43" x14ac:dyDescent="0.2">
      <c r="A115" s="50" t="s">
        <v>160</v>
      </c>
      <c r="B115" s="51">
        <v>5372</v>
      </c>
      <c r="C115" s="55">
        <v>43536</v>
      </c>
      <c r="D115" s="52">
        <v>54073.54</v>
      </c>
      <c r="E115" s="52">
        <v>161972.39000000001</v>
      </c>
      <c r="F115" s="52"/>
      <c r="G115" s="50"/>
      <c r="H115" s="50"/>
      <c r="I115" s="145"/>
      <c r="J115" s="53">
        <f t="shared" si="11"/>
        <v>216045.93000000002</v>
      </c>
      <c r="K115" s="12"/>
      <c r="L115" s="54"/>
    </row>
    <row r="116" spans="1:43" x14ac:dyDescent="0.2">
      <c r="A116" s="50"/>
      <c r="B116" s="51"/>
      <c r="C116" s="55"/>
      <c r="D116" s="52"/>
      <c r="E116" s="52"/>
      <c r="F116" s="52"/>
      <c r="G116" s="50"/>
      <c r="H116" s="50"/>
      <c r="I116" s="50"/>
      <c r="J116" s="53">
        <f t="shared" si="11"/>
        <v>0</v>
      </c>
      <c r="K116" s="12"/>
      <c r="L116" s="54"/>
    </row>
    <row r="117" spans="1:43" x14ac:dyDescent="0.2">
      <c r="A117" s="50"/>
      <c r="B117" s="57"/>
      <c r="C117" s="58"/>
      <c r="D117" s="52"/>
      <c r="E117" s="52"/>
      <c r="F117" s="52"/>
      <c r="G117" s="50"/>
      <c r="H117" s="50"/>
      <c r="I117" s="50"/>
      <c r="J117" s="53">
        <f t="shared" si="11"/>
        <v>0</v>
      </c>
      <c r="K117" s="12"/>
      <c r="L117" s="54"/>
    </row>
    <row r="118" spans="1:43" x14ac:dyDescent="0.2">
      <c r="A118" s="50"/>
      <c r="B118" s="51"/>
      <c r="C118" s="55"/>
      <c r="D118" s="52"/>
      <c r="E118" s="52"/>
      <c r="F118" s="52"/>
      <c r="G118" s="50"/>
      <c r="H118" s="50"/>
      <c r="I118" s="50"/>
      <c r="J118" s="53">
        <f t="shared" si="11"/>
        <v>0</v>
      </c>
      <c r="K118" s="12"/>
      <c r="L118" s="12"/>
    </row>
    <row r="119" spans="1:43" s="82" customFormat="1" x14ac:dyDescent="0.2">
      <c r="A119" s="73" t="s">
        <v>103</v>
      </c>
      <c r="B119" s="74" t="s">
        <v>33</v>
      </c>
      <c r="C119" s="75" t="s">
        <v>171</v>
      </c>
      <c r="D119" s="76">
        <v>83977.07</v>
      </c>
      <c r="E119" s="76">
        <f>119333.43-7899.9</f>
        <v>111433.53</v>
      </c>
      <c r="F119" s="76"/>
      <c r="G119" s="73"/>
      <c r="H119" s="73"/>
      <c r="I119" s="146">
        <v>7899.9</v>
      </c>
      <c r="J119" s="78">
        <f t="shared" si="11"/>
        <v>203310.5</v>
      </c>
      <c r="K119" s="79"/>
      <c r="L119" s="80"/>
      <c r="M119" s="80"/>
    </row>
    <row r="120" spans="1:43" ht="20.25" customHeight="1" thickBot="1" x14ac:dyDescent="0.25">
      <c r="A120" s="147"/>
      <c r="B120" s="148"/>
      <c r="C120" s="149"/>
      <c r="D120" s="150">
        <f>SUM(D110:D119)</f>
        <v>701348.68000000017</v>
      </c>
      <c r="E120" s="150">
        <f>SUM(E110:E119)</f>
        <v>3333229.29</v>
      </c>
      <c r="F120" s="150">
        <f>SUM(F112:F119)</f>
        <v>0</v>
      </c>
      <c r="G120" s="150">
        <f>SUM(G110:G119)</f>
        <v>0</v>
      </c>
      <c r="H120" s="86">
        <f>SUM(H114:H119)</f>
        <v>0</v>
      </c>
      <c r="I120" s="86">
        <f>SUM(I114:I119)</f>
        <v>7899.9</v>
      </c>
      <c r="J120" s="151">
        <f>SUM(J110:J119)</f>
        <v>4042477.8700000006</v>
      </c>
      <c r="K120" s="25"/>
      <c r="L120" s="88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</row>
    <row r="121" spans="1:43" ht="13.5" customHeight="1" thickBot="1" x14ac:dyDescent="0.25">
      <c r="A121" s="233" t="s">
        <v>65</v>
      </c>
      <c r="B121" s="152"/>
      <c r="C121" s="153"/>
      <c r="D121" s="154">
        <f>+D120+D108+D94+D85+D72+D58+D46+D25+D38</f>
        <v>4732884.08</v>
      </c>
      <c r="E121" s="154">
        <f t="shared" ref="E121:J121" si="12">+E120+E108+E94+E85+E72+E58+E46+E25+E38</f>
        <v>11264311.83</v>
      </c>
      <c r="F121" s="154">
        <f t="shared" si="12"/>
        <v>1433.67</v>
      </c>
      <c r="G121" s="154">
        <f t="shared" si="12"/>
        <v>73.98</v>
      </c>
      <c r="H121" s="154">
        <f t="shared" si="12"/>
        <v>0</v>
      </c>
      <c r="I121" s="154">
        <f t="shared" si="12"/>
        <v>71812.86</v>
      </c>
      <c r="J121" s="155">
        <f t="shared" si="12"/>
        <v>16070516.420000002</v>
      </c>
      <c r="K121" s="32">
        <f>SUM(H121:I121)-I121</f>
        <v>0</v>
      </c>
      <c r="L121" s="90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</row>
    <row r="122" spans="1:43" s="38" customFormat="1" x14ac:dyDescent="0.2">
      <c r="A122" s="183" t="s">
        <v>66</v>
      </c>
      <c r="B122" s="156"/>
      <c r="C122" s="157"/>
      <c r="D122" s="158"/>
      <c r="E122" s="159">
        <f>SUM(D121:E121)+H121+I121</f>
        <v>16069008.77</v>
      </c>
      <c r="F122" s="160"/>
      <c r="G122" s="90"/>
      <c r="H122" s="90"/>
      <c r="I122" s="161"/>
      <c r="J122" s="162"/>
      <c r="K122" s="32"/>
      <c r="L122" s="90"/>
      <c r="M122" s="162"/>
      <c r="N122" s="90"/>
    </row>
    <row r="123" spans="1:43" s="38" customFormat="1" x14ac:dyDescent="0.2">
      <c r="A123" s="183" t="s">
        <v>67</v>
      </c>
      <c r="B123" s="156"/>
      <c r="C123" s="157"/>
      <c r="D123" s="158"/>
      <c r="E123" s="159"/>
      <c r="F123" s="160"/>
      <c r="G123" s="90"/>
      <c r="H123" s="90"/>
      <c r="J123" s="162"/>
      <c r="K123" s="32"/>
      <c r="L123" s="90"/>
      <c r="M123" s="162"/>
      <c r="N123" s="90"/>
    </row>
    <row r="124" spans="1:43" s="165" customFormat="1" x14ac:dyDescent="0.2">
      <c r="A124" s="234" t="s">
        <v>68</v>
      </c>
      <c r="B124" s="156"/>
      <c r="C124" s="157"/>
      <c r="D124" s="158"/>
      <c r="E124" s="159">
        <f>+D22+E22+D24+E24+D37+E36+E37+D54+E54+D56+E56+E66+D66+D71+E71+D84+E84+D93+E93+D100+E100+D101+E101+D102+E102+D107+E107+D119+E119+J103+E34</f>
        <v>686637.02</v>
      </c>
      <c r="F124" s="160"/>
      <c r="G124" s="90"/>
      <c r="H124" s="90"/>
      <c r="I124" s="38"/>
      <c r="J124" s="164">
        <f>+J129+I129</f>
        <v>4792878.5039999997</v>
      </c>
      <c r="K124" s="162"/>
      <c r="L124" s="90"/>
      <c r="M124" s="90"/>
      <c r="N124" s="5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x14ac:dyDescent="0.2">
      <c r="A125" s="183"/>
      <c r="B125" s="156"/>
      <c r="C125" s="157"/>
      <c r="D125" s="166"/>
      <c r="E125" s="167"/>
      <c r="F125" s="168"/>
      <c r="G125" s="38"/>
      <c r="H125" s="38"/>
      <c r="I125" s="169" t="s">
        <v>69</v>
      </c>
      <c r="J125" s="169" t="s">
        <v>70</v>
      </c>
      <c r="K125" s="169" t="s">
        <v>71</v>
      </c>
      <c r="L125" s="170"/>
      <c r="M125" s="38"/>
      <c r="N125" s="54"/>
    </row>
    <row r="126" spans="1:43" x14ac:dyDescent="0.2">
      <c r="A126" s="183" t="s">
        <v>72</v>
      </c>
      <c r="B126" s="156"/>
      <c r="C126" s="157"/>
      <c r="D126" s="171"/>
      <c r="E126" s="167">
        <f>L132</f>
        <v>16148540.9014</v>
      </c>
      <c r="F126" s="168"/>
      <c r="G126" s="160"/>
      <c r="H126" s="90"/>
      <c r="I126" s="172" t="s">
        <v>73</v>
      </c>
      <c r="J126" s="173" t="s">
        <v>74</v>
      </c>
      <c r="K126" s="174" t="s">
        <v>18</v>
      </c>
      <c r="L126" s="174" t="s">
        <v>75</v>
      </c>
      <c r="M126" s="90"/>
      <c r="N126" s="54"/>
    </row>
    <row r="127" spans="1:43" ht="15" x14ac:dyDescent="0.25">
      <c r="A127" s="183" t="s">
        <v>76</v>
      </c>
      <c r="B127" s="156"/>
      <c r="C127" s="157"/>
      <c r="D127" s="171"/>
      <c r="E127" s="167">
        <f>I121-I32</f>
        <v>57801.75</v>
      </c>
      <c r="F127" s="175"/>
      <c r="G127" s="176" t="s">
        <v>77</v>
      </c>
      <c r="H127" s="177"/>
      <c r="I127" s="178">
        <v>262364467</v>
      </c>
      <c r="J127" s="179">
        <v>11719683</v>
      </c>
      <c r="K127" s="180">
        <v>1332417299</v>
      </c>
      <c r="L127" s="170"/>
      <c r="M127" s="181" t="s">
        <v>111</v>
      </c>
      <c r="N127" s="54"/>
    </row>
    <row r="128" spans="1:43" x14ac:dyDescent="0.2">
      <c r="A128" s="183" t="s">
        <v>78</v>
      </c>
      <c r="B128" s="156"/>
      <c r="C128" s="157"/>
      <c r="D128" s="171"/>
      <c r="E128" s="167">
        <f>+E127+E126</f>
        <v>16206342.6514</v>
      </c>
      <c r="F128" s="182"/>
      <c r="G128" s="183" t="s">
        <v>79</v>
      </c>
      <c r="H128" s="38"/>
      <c r="I128" s="184"/>
      <c r="J128" s="181"/>
      <c r="K128" s="185">
        <v>151100</v>
      </c>
      <c r="L128" s="186" t="s">
        <v>80</v>
      </c>
      <c r="M128" s="183"/>
      <c r="N128" s="54"/>
    </row>
    <row r="129" spans="1:14" x14ac:dyDescent="0.2">
      <c r="A129" s="183"/>
      <c r="B129" s="156"/>
      <c r="C129" s="157"/>
      <c r="D129" s="171"/>
      <c r="E129" s="167"/>
      <c r="G129" s="187" t="s">
        <v>81</v>
      </c>
      <c r="H129" s="165"/>
      <c r="I129" s="188">
        <f>(I127+I128)*0.018</f>
        <v>4722560.4059999995</v>
      </c>
      <c r="J129" s="189">
        <f>J127*0.006</f>
        <v>70318.097999999998</v>
      </c>
      <c r="K129" s="188">
        <f>(K127*0.0085)+(K128*0.005157)</f>
        <v>11326326.2642</v>
      </c>
      <c r="L129" s="190">
        <f>SUM(I129:K129)</f>
        <v>16119204.768199999</v>
      </c>
      <c r="M129" s="191" t="s">
        <v>112</v>
      </c>
      <c r="N129" s="54"/>
    </row>
    <row r="130" spans="1:14" ht="15" x14ac:dyDescent="0.25">
      <c r="A130" s="234" t="s">
        <v>82</v>
      </c>
      <c r="B130" s="156"/>
      <c r="C130" s="157"/>
      <c r="D130" s="158"/>
      <c r="E130" s="193">
        <f>+E122-E124</f>
        <v>15382371.75</v>
      </c>
      <c r="F130" s="162">
        <f>+E130/E128</f>
        <v>0.94915750461879689</v>
      </c>
      <c r="G130" s="176" t="s">
        <v>83</v>
      </c>
      <c r="H130" s="194"/>
      <c r="I130" s="178">
        <v>264323784</v>
      </c>
      <c r="J130" s="179">
        <v>10554090</v>
      </c>
      <c r="K130" s="180">
        <v>1332542114</v>
      </c>
      <c r="L130" s="186"/>
      <c r="M130" s="195" t="s">
        <v>84</v>
      </c>
      <c r="N130" s="54"/>
    </row>
    <row r="131" spans="1:14" x14ac:dyDescent="0.2">
      <c r="A131" s="183" t="s">
        <v>85</v>
      </c>
      <c r="B131" s="156"/>
      <c r="C131" s="157"/>
      <c r="D131" s="158"/>
      <c r="E131" s="193">
        <f>+E122</f>
        <v>16069008.77</v>
      </c>
      <c r="F131" s="162">
        <f>+E131/E128</f>
        <v>0.99152591770061482</v>
      </c>
      <c r="G131" s="183" t="s">
        <v>79</v>
      </c>
      <c r="H131" s="196"/>
      <c r="I131" s="184"/>
      <c r="J131" s="181"/>
      <c r="K131" s="185">
        <f>K128</f>
        <v>151100</v>
      </c>
      <c r="L131" s="196" t="s">
        <v>80</v>
      </c>
      <c r="M131" s="183" t="s">
        <v>113</v>
      </c>
      <c r="N131" s="54"/>
    </row>
    <row r="132" spans="1:14" x14ac:dyDescent="0.2">
      <c r="A132" s="183" t="s">
        <v>86</v>
      </c>
      <c r="B132" s="156"/>
      <c r="C132" s="157"/>
      <c r="D132" s="158"/>
      <c r="E132" s="193">
        <f>+E168</f>
        <v>0</v>
      </c>
      <c r="F132" s="162"/>
      <c r="G132" s="187" t="s">
        <v>87</v>
      </c>
      <c r="H132" s="197"/>
      <c r="I132" s="188">
        <f>(I130+I131)*0.018</f>
        <v>4757828.1119999997</v>
      </c>
      <c r="J132" s="189">
        <f>J130*0.006</f>
        <v>63324.54</v>
      </c>
      <c r="K132" s="188">
        <f>(K130*0.0085)+(K131*0.005164)</f>
        <v>11327388.249400001</v>
      </c>
      <c r="L132" s="190">
        <f>SUM(I132:K132)</f>
        <v>16148540.9014</v>
      </c>
      <c r="M132" s="191" t="s">
        <v>114</v>
      </c>
      <c r="N132" s="54"/>
    </row>
    <row r="133" spans="1:14" ht="15" x14ac:dyDescent="0.25">
      <c r="A133" s="183" t="s">
        <v>88</v>
      </c>
      <c r="B133" s="156"/>
      <c r="C133" s="157"/>
      <c r="D133" s="158"/>
      <c r="E133" s="193">
        <f>-I104</f>
        <v>0</v>
      </c>
      <c r="F133" s="162"/>
      <c r="G133" s="176" t="s">
        <v>77</v>
      </c>
      <c r="H133" s="177"/>
      <c r="I133" s="178"/>
      <c r="J133" s="179"/>
      <c r="K133" s="178"/>
      <c r="L133" s="170"/>
      <c r="M133" s="181" t="s">
        <v>89</v>
      </c>
      <c r="N133" s="54"/>
    </row>
    <row r="134" spans="1:14" x14ac:dyDescent="0.2">
      <c r="A134" s="234" t="s">
        <v>90</v>
      </c>
      <c r="B134" s="156"/>
      <c r="C134" s="157"/>
      <c r="D134" s="158"/>
      <c r="E134" s="193">
        <f>E122+E132+E133</f>
        <v>16069008.77</v>
      </c>
      <c r="F134" s="162">
        <f>+E134/E128</f>
        <v>0.99152591770061482</v>
      </c>
      <c r="G134" s="183" t="s">
        <v>79</v>
      </c>
      <c r="H134" s="38"/>
      <c r="I134" s="198"/>
      <c r="J134" s="147"/>
      <c r="K134" s="147"/>
      <c r="L134" s="147"/>
      <c r="M134" s="183" t="s">
        <v>91</v>
      </c>
      <c r="N134" s="54"/>
    </row>
    <row r="135" spans="1:14" ht="12.75" thickBot="1" x14ac:dyDescent="0.25">
      <c r="A135" s="183"/>
      <c r="B135" s="199"/>
      <c r="E135" s="167"/>
      <c r="G135" s="187" t="s">
        <v>81</v>
      </c>
      <c r="H135" s="165"/>
      <c r="I135" s="200">
        <f>(I133+I134)*0.018</f>
        <v>0</v>
      </c>
      <c r="J135" s="201">
        <f>J133*0.006</f>
        <v>0</v>
      </c>
      <c r="K135" s="200">
        <f>K133*0.0085</f>
        <v>0</v>
      </c>
      <c r="L135" s="200">
        <f>SUM(I135:K135)</f>
        <v>0</v>
      </c>
      <c r="M135" s="191"/>
    </row>
    <row r="136" spans="1:14" x14ac:dyDescent="0.2">
      <c r="A136" s="183" t="s">
        <v>92</v>
      </c>
      <c r="B136" s="199"/>
      <c r="E136" s="167"/>
      <c r="J136" s="54"/>
      <c r="K136" s="12"/>
      <c r="L136" s="54"/>
    </row>
    <row r="137" spans="1:14" x14ac:dyDescent="0.2">
      <c r="A137" s="183" t="s">
        <v>93</v>
      </c>
      <c r="B137" s="199"/>
      <c r="E137" s="167">
        <f>E128-E130</f>
        <v>823970.90139999986</v>
      </c>
      <c r="J137" s="54"/>
      <c r="K137" s="12"/>
      <c r="L137" s="54"/>
    </row>
    <row r="138" spans="1:14" x14ac:dyDescent="0.2">
      <c r="A138" s="183"/>
      <c r="B138" s="199"/>
      <c r="E138" s="167"/>
      <c r="J138" s="54"/>
      <c r="K138" s="202"/>
      <c r="L138" s="54"/>
    </row>
    <row r="139" spans="1:14" x14ac:dyDescent="0.2">
      <c r="A139" s="183"/>
      <c r="B139" s="199"/>
      <c r="E139" s="167"/>
      <c r="J139" s="54"/>
      <c r="K139" s="12"/>
      <c r="L139" s="54"/>
    </row>
    <row r="140" spans="1:14" x14ac:dyDescent="0.2">
      <c r="A140" s="183"/>
      <c r="B140" s="199"/>
      <c r="E140" s="167"/>
      <c r="J140" s="54"/>
      <c r="K140" s="12"/>
      <c r="L140" s="54"/>
    </row>
    <row r="141" spans="1:14" x14ac:dyDescent="0.2">
      <c r="A141" s="183"/>
      <c r="B141" s="199"/>
      <c r="E141" s="167"/>
      <c r="J141" s="54"/>
      <c r="K141" s="12"/>
      <c r="L141" s="54"/>
    </row>
    <row r="142" spans="1:14" x14ac:dyDescent="0.2">
      <c r="A142" s="183"/>
      <c r="B142" s="199"/>
      <c r="J142" s="54"/>
      <c r="K142" s="12"/>
      <c r="L142" s="54"/>
    </row>
    <row r="143" spans="1:14" x14ac:dyDescent="0.2">
      <c r="A143" s="235" t="s">
        <v>94</v>
      </c>
      <c r="B143" s="199"/>
      <c r="J143" s="54"/>
      <c r="K143" s="12"/>
      <c r="L143" s="54"/>
    </row>
    <row r="144" spans="1:14" s="13" customFormat="1" x14ac:dyDescent="0.2">
      <c r="A144" s="7" t="s">
        <v>1</v>
      </c>
      <c r="B144" s="8" t="s">
        <v>2</v>
      </c>
      <c r="C144" s="9" t="s">
        <v>3</v>
      </c>
      <c r="D144" s="7" t="s">
        <v>4</v>
      </c>
      <c r="E144" s="10" t="s">
        <v>5</v>
      </c>
      <c r="F144" s="11" t="s">
        <v>6</v>
      </c>
      <c r="G144" s="11" t="s">
        <v>6</v>
      </c>
      <c r="H144" s="7" t="s">
        <v>7</v>
      </c>
      <c r="I144" s="7" t="s">
        <v>8</v>
      </c>
      <c r="J144" s="11" t="s">
        <v>9</v>
      </c>
      <c r="K144" s="12"/>
    </row>
    <row r="145" spans="1:12" s="13" customFormat="1" x14ac:dyDescent="0.2">
      <c r="A145" s="14"/>
      <c r="B145" s="15"/>
      <c r="C145" s="16"/>
      <c r="D145" s="14" t="s">
        <v>10</v>
      </c>
      <c r="E145" s="14" t="s">
        <v>11</v>
      </c>
      <c r="F145" s="14" t="s">
        <v>12</v>
      </c>
      <c r="G145" s="14" t="s">
        <v>13</v>
      </c>
      <c r="H145" s="14" t="s">
        <v>14</v>
      </c>
      <c r="I145" s="13" t="s">
        <v>95</v>
      </c>
      <c r="J145" s="17"/>
      <c r="K145" s="12"/>
    </row>
    <row r="146" spans="1:12" s="13" customFormat="1" x14ac:dyDescent="0.2">
      <c r="A146" s="14"/>
      <c r="B146" s="15"/>
      <c r="C146" s="16"/>
      <c r="D146" s="14" t="s">
        <v>16</v>
      </c>
      <c r="E146" s="14" t="s">
        <v>17</v>
      </c>
      <c r="F146" s="14" t="s">
        <v>17</v>
      </c>
      <c r="G146" s="14" t="s">
        <v>17</v>
      </c>
      <c r="H146" s="14"/>
      <c r="I146" s="14" t="s">
        <v>18</v>
      </c>
      <c r="J146" s="17"/>
      <c r="K146" s="12"/>
    </row>
    <row r="147" spans="1:12" s="26" customFormat="1" ht="12.75" customHeight="1" thickBot="1" x14ac:dyDescent="0.25">
      <c r="A147" s="18"/>
      <c r="B147" s="19" t="s">
        <v>19</v>
      </c>
      <c r="C147" s="20" t="s">
        <v>19</v>
      </c>
      <c r="D147" s="21">
        <v>18</v>
      </c>
      <c r="E147" s="21">
        <v>8.5</v>
      </c>
      <c r="F147" s="21"/>
      <c r="G147" s="23"/>
      <c r="H147" s="18" t="s">
        <v>20</v>
      </c>
      <c r="I147" s="18"/>
      <c r="J147" s="24"/>
      <c r="K147" s="25"/>
    </row>
    <row r="148" spans="1:12" x14ac:dyDescent="0.2">
      <c r="A148" s="183" t="s">
        <v>19</v>
      </c>
      <c r="B148" s="199"/>
      <c r="D148" s="203" t="s">
        <v>96</v>
      </c>
      <c r="E148" s="204"/>
      <c r="F148" s="203" t="s">
        <v>22</v>
      </c>
      <c r="G148" s="17"/>
      <c r="H148" s="192"/>
      <c r="I148" s="192"/>
      <c r="J148" s="54"/>
      <c r="K148" s="12"/>
      <c r="L148" s="54"/>
    </row>
    <row r="149" spans="1:12" x14ac:dyDescent="0.2">
      <c r="A149" s="183"/>
      <c r="B149" s="199"/>
      <c r="D149" s="203"/>
      <c r="E149" s="203" t="s">
        <v>97</v>
      </c>
      <c r="F149" s="203"/>
      <c r="G149" s="203" t="s">
        <v>24</v>
      </c>
      <c r="H149" s="192"/>
      <c r="I149" s="192"/>
      <c r="J149" s="54"/>
      <c r="K149" s="12"/>
      <c r="L149" s="54"/>
    </row>
    <row r="150" spans="1:12" x14ac:dyDescent="0.2">
      <c r="A150" s="191"/>
      <c r="B150" s="205"/>
      <c r="C150" s="206"/>
      <c r="D150" s="207"/>
      <c r="E150" s="207"/>
      <c r="F150" s="207"/>
      <c r="G150" s="165"/>
      <c r="H150" s="165"/>
      <c r="I150" s="197"/>
      <c r="J150" s="53">
        <f>J22+J101</f>
        <v>3378.18</v>
      </c>
      <c r="K150" s="12"/>
      <c r="L150" s="54"/>
    </row>
    <row r="151" spans="1:12" x14ac:dyDescent="0.2">
      <c r="A151" s="50"/>
      <c r="B151" s="51"/>
      <c r="C151" s="46"/>
      <c r="D151" s="52"/>
      <c r="E151" s="52"/>
      <c r="F151" s="52"/>
      <c r="G151" s="50"/>
      <c r="H151" s="50"/>
      <c r="I151" s="50"/>
      <c r="J151" s="53">
        <f t="shared" ref="J151:J166" si="13">D151+E151+F151+G151+H151+I151</f>
        <v>0</v>
      </c>
      <c r="K151" s="12"/>
      <c r="L151" s="54"/>
    </row>
    <row r="152" spans="1:12" x14ac:dyDescent="0.2">
      <c r="A152" s="50"/>
      <c r="B152" s="51"/>
      <c r="C152" s="46"/>
      <c r="D152" s="52"/>
      <c r="E152" s="52"/>
      <c r="F152" s="52"/>
      <c r="G152" s="50"/>
      <c r="H152" s="50"/>
      <c r="I152" s="50"/>
      <c r="J152" s="53">
        <f t="shared" si="13"/>
        <v>0</v>
      </c>
      <c r="K152" s="12" t="s">
        <v>52</v>
      </c>
      <c r="L152" s="54"/>
    </row>
    <row r="153" spans="1:12" x14ac:dyDescent="0.2">
      <c r="A153" s="50"/>
      <c r="B153" s="51"/>
      <c r="C153" s="55"/>
      <c r="D153" s="52"/>
      <c r="E153" s="52"/>
      <c r="F153" s="52"/>
      <c r="G153" s="50"/>
      <c r="H153" s="50"/>
      <c r="I153" s="50"/>
      <c r="J153" s="53">
        <f>SUM(D153:I153)</f>
        <v>0</v>
      </c>
      <c r="K153" s="12"/>
      <c r="L153" s="54"/>
    </row>
    <row r="154" spans="1:12" x14ac:dyDescent="0.2">
      <c r="A154" s="50"/>
      <c r="B154" s="51"/>
      <c r="C154" s="46"/>
      <c r="D154" s="52"/>
      <c r="E154" s="52"/>
      <c r="F154" s="52"/>
      <c r="G154" s="50"/>
      <c r="H154" s="50"/>
      <c r="I154" s="50"/>
      <c r="J154" s="53">
        <f t="shared" si="13"/>
        <v>0</v>
      </c>
      <c r="K154" s="12"/>
      <c r="L154" s="54"/>
    </row>
    <row r="155" spans="1:12" x14ac:dyDescent="0.2">
      <c r="A155" s="50"/>
      <c r="B155" s="51"/>
      <c r="C155" s="46"/>
      <c r="D155" s="52"/>
      <c r="E155" s="52"/>
      <c r="F155" s="52"/>
      <c r="G155" s="50"/>
      <c r="H155" s="50"/>
      <c r="I155" s="50"/>
      <c r="J155" s="53">
        <f t="shared" si="13"/>
        <v>0</v>
      </c>
      <c r="K155" s="12"/>
      <c r="L155" s="54"/>
    </row>
    <row r="156" spans="1:12" x14ac:dyDescent="0.2">
      <c r="A156" s="50"/>
      <c r="B156" s="51"/>
      <c r="C156" s="46"/>
      <c r="D156" s="52"/>
      <c r="E156" s="52"/>
      <c r="F156" s="52"/>
      <c r="G156" s="50"/>
      <c r="H156" s="50"/>
      <c r="I156" s="50"/>
      <c r="J156" s="53">
        <f t="shared" si="13"/>
        <v>0</v>
      </c>
      <c r="K156" s="12"/>
      <c r="L156" s="54"/>
    </row>
    <row r="157" spans="1:12" x14ac:dyDescent="0.2">
      <c r="A157" s="50"/>
      <c r="B157" s="51"/>
      <c r="C157" s="46"/>
      <c r="D157" s="52"/>
      <c r="E157" s="52"/>
      <c r="F157" s="52"/>
      <c r="G157" s="50"/>
      <c r="H157" s="50"/>
      <c r="I157" s="50"/>
      <c r="J157" s="53">
        <f t="shared" si="13"/>
        <v>0</v>
      </c>
      <c r="K157" s="12"/>
      <c r="L157" s="54"/>
    </row>
    <row r="158" spans="1:12" x14ac:dyDescent="0.2">
      <c r="A158" s="50"/>
      <c r="B158" s="51"/>
      <c r="C158" s="46"/>
      <c r="D158" s="52"/>
      <c r="E158" s="52"/>
      <c r="F158" s="52"/>
      <c r="G158" s="50"/>
      <c r="H158" s="50"/>
      <c r="I158" s="50"/>
      <c r="J158" s="53">
        <f t="shared" si="13"/>
        <v>0</v>
      </c>
      <c r="K158" s="12"/>
      <c r="L158" s="54"/>
    </row>
    <row r="159" spans="1:12" x14ac:dyDescent="0.2">
      <c r="A159" s="50"/>
      <c r="B159" s="51"/>
      <c r="C159" s="46"/>
      <c r="D159" s="52"/>
      <c r="E159" s="52"/>
      <c r="F159" s="52"/>
      <c r="G159" s="50"/>
      <c r="H159" s="50"/>
      <c r="I159" s="50"/>
      <c r="J159" s="53">
        <f t="shared" si="13"/>
        <v>0</v>
      </c>
      <c r="K159" s="12"/>
      <c r="L159" s="54"/>
    </row>
    <row r="160" spans="1:12" x14ac:dyDescent="0.2">
      <c r="A160" s="50"/>
      <c r="B160" s="51"/>
      <c r="C160" s="46"/>
      <c r="D160" s="52"/>
      <c r="E160" s="52"/>
      <c r="F160" s="52"/>
      <c r="G160" s="50"/>
      <c r="H160" s="50"/>
      <c r="I160" s="50"/>
      <c r="J160" s="53">
        <f t="shared" si="13"/>
        <v>0</v>
      </c>
      <c r="K160" s="12"/>
      <c r="L160" s="54"/>
    </row>
    <row r="161" spans="1:12" x14ac:dyDescent="0.2">
      <c r="A161" s="50"/>
      <c r="B161" s="51"/>
      <c r="C161" s="46"/>
      <c r="D161" s="52"/>
      <c r="E161" s="52"/>
      <c r="F161" s="52"/>
      <c r="G161" s="50"/>
      <c r="H161" s="50"/>
      <c r="I161" s="50"/>
      <c r="J161" s="53">
        <f t="shared" si="13"/>
        <v>0</v>
      </c>
      <c r="K161" s="12"/>
      <c r="L161" s="54"/>
    </row>
    <row r="162" spans="1:12" x14ac:dyDescent="0.2">
      <c r="A162" s="50"/>
      <c r="B162" s="51"/>
      <c r="C162" s="46"/>
      <c r="D162" s="52"/>
      <c r="E162" s="52"/>
      <c r="F162" s="52"/>
      <c r="G162" s="50"/>
      <c r="H162" s="50"/>
      <c r="I162" s="50"/>
      <c r="J162" s="53">
        <f t="shared" si="13"/>
        <v>0</v>
      </c>
      <c r="K162" s="12"/>
      <c r="L162" s="54"/>
    </row>
    <row r="163" spans="1:12" x14ac:dyDescent="0.2">
      <c r="A163" s="50"/>
      <c r="B163" s="51"/>
      <c r="C163" s="46"/>
      <c r="D163" s="52"/>
      <c r="E163" s="52"/>
      <c r="F163" s="52"/>
      <c r="G163" s="50"/>
      <c r="H163" s="50"/>
      <c r="I163" s="50"/>
      <c r="J163" s="53">
        <f t="shared" si="13"/>
        <v>0</v>
      </c>
      <c r="K163" s="12"/>
      <c r="L163" s="54"/>
    </row>
    <row r="164" spans="1:12" x14ac:dyDescent="0.2">
      <c r="A164" s="50"/>
      <c r="B164" s="51"/>
      <c r="C164" s="46"/>
      <c r="D164" s="52"/>
      <c r="E164" s="52"/>
      <c r="F164" s="52"/>
      <c r="G164" s="50"/>
      <c r="H164" s="50"/>
      <c r="I164" s="50"/>
      <c r="J164" s="53">
        <f t="shared" si="13"/>
        <v>0</v>
      </c>
      <c r="K164" s="12"/>
      <c r="L164" s="54"/>
    </row>
    <row r="165" spans="1:12" x14ac:dyDescent="0.2">
      <c r="A165" s="50"/>
      <c r="B165" s="51"/>
      <c r="C165" s="46"/>
      <c r="D165" s="52"/>
      <c r="E165" s="52"/>
      <c r="F165" s="52"/>
      <c r="G165" s="50"/>
      <c r="H165" s="50"/>
      <c r="I165" s="50"/>
      <c r="J165" s="53">
        <f t="shared" si="13"/>
        <v>0</v>
      </c>
      <c r="K165" s="12"/>
      <c r="L165" s="54"/>
    </row>
    <row r="166" spans="1:12" ht="12.75" thickBot="1" x14ac:dyDescent="0.25">
      <c r="A166" s="102"/>
      <c r="B166" s="51"/>
      <c r="C166" s="46"/>
      <c r="D166" s="52"/>
      <c r="E166" s="52"/>
      <c r="F166" s="52"/>
      <c r="G166" s="50"/>
      <c r="H166" s="50"/>
      <c r="I166" s="50"/>
      <c r="J166" s="53">
        <f t="shared" si="13"/>
        <v>0</v>
      </c>
      <c r="K166" s="12"/>
      <c r="L166" s="54"/>
    </row>
    <row r="167" spans="1:12" s="50" customFormat="1" ht="12.75" thickBot="1" x14ac:dyDescent="0.25">
      <c r="A167" s="208" t="s">
        <v>75</v>
      </c>
      <c r="B167" s="209"/>
      <c r="C167" s="153"/>
      <c r="D167" s="210">
        <f>SUM(D150:D166)</f>
        <v>0</v>
      </c>
      <c r="E167" s="210">
        <f>SUM(E149:E166)</f>
        <v>0</v>
      </c>
      <c r="F167" s="210"/>
      <c r="G167" s="210">
        <f>SUM(G149:G166)</f>
        <v>0</v>
      </c>
      <c r="H167" s="211"/>
      <c r="I167" s="211"/>
      <c r="J167" s="212"/>
      <c r="K167" s="213"/>
    </row>
    <row r="168" spans="1:12" ht="12.75" thickBot="1" x14ac:dyDescent="0.25">
      <c r="A168" s="214" t="s">
        <v>115</v>
      </c>
      <c r="B168" s="215"/>
      <c r="C168" s="216"/>
      <c r="D168" s="217"/>
      <c r="E168" s="218">
        <f>+E167+D167</f>
        <v>0</v>
      </c>
      <c r="F168" s="161"/>
      <c r="G168" s="182"/>
    </row>
    <row r="171" spans="1:12" s="38" customFormat="1" x14ac:dyDescent="0.2">
      <c r="B171" s="156"/>
      <c r="C171" s="157"/>
      <c r="K171" s="219"/>
    </row>
    <row r="172" spans="1:12" s="38" customFormat="1" x14ac:dyDescent="0.2">
      <c r="B172" s="156"/>
      <c r="C172" s="157"/>
      <c r="K172" s="219"/>
    </row>
    <row r="173" spans="1:12" s="38" customFormat="1" x14ac:dyDescent="0.2">
      <c r="B173" s="156"/>
      <c r="C173" s="157"/>
      <c r="D173" s="220"/>
      <c r="E173" s="220"/>
      <c r="F173" s="220"/>
      <c r="G173" s="220"/>
      <c r="H173" s="220"/>
      <c r="I173" s="220"/>
      <c r="K173" s="219"/>
    </row>
    <row r="174" spans="1:12" s="38" customFormat="1" x14ac:dyDescent="0.2">
      <c r="B174" s="156"/>
      <c r="C174" s="157"/>
      <c r="D174" s="220"/>
      <c r="E174" s="220"/>
      <c r="F174" s="220"/>
      <c r="G174" s="220"/>
      <c r="H174" s="220"/>
      <c r="I174" s="220"/>
      <c r="K174" s="219"/>
    </row>
    <row r="175" spans="1:12" s="38" customFormat="1" x14ac:dyDescent="0.2">
      <c r="B175" s="156"/>
      <c r="C175" s="157"/>
      <c r="D175" s="220"/>
      <c r="E175" s="220"/>
      <c r="F175" s="220"/>
      <c r="G175" s="220"/>
      <c r="H175" s="220"/>
      <c r="I175" s="220"/>
      <c r="K175" s="219"/>
    </row>
    <row r="176" spans="1:12" s="38" customFormat="1" x14ac:dyDescent="0.2">
      <c r="B176" s="156"/>
      <c r="C176" s="157"/>
      <c r="D176" s="220"/>
      <c r="E176" s="220"/>
      <c r="F176" s="220"/>
      <c r="G176" s="220"/>
      <c r="H176" s="220"/>
      <c r="I176" s="220"/>
      <c r="K176" s="219"/>
    </row>
    <row r="177" spans="2:12" s="38" customFormat="1" x14ac:dyDescent="0.2">
      <c r="B177" s="156"/>
      <c r="C177" s="157"/>
      <c r="D177" s="220"/>
      <c r="E177" s="220"/>
      <c r="F177" s="220"/>
      <c r="G177" s="220"/>
      <c r="H177" s="220"/>
      <c r="I177" s="220"/>
      <c r="K177" s="219"/>
    </row>
    <row r="178" spans="2:12" s="38" customFormat="1" x14ac:dyDescent="0.2">
      <c r="B178" s="156"/>
      <c r="C178" s="157"/>
      <c r="D178" s="220"/>
      <c r="E178" s="220"/>
      <c r="F178" s="220"/>
      <c r="G178" s="220"/>
      <c r="H178" s="220"/>
      <c r="I178" s="220"/>
      <c r="K178" s="221"/>
      <c r="L178" s="90"/>
    </row>
    <row r="179" spans="2:12" s="38" customFormat="1" x14ac:dyDescent="0.2">
      <c r="B179" s="156"/>
      <c r="C179" s="157"/>
      <c r="D179" s="220"/>
      <c r="E179" s="220"/>
      <c r="F179" s="220"/>
      <c r="G179" s="220"/>
      <c r="H179" s="220"/>
      <c r="I179" s="220"/>
      <c r="K179" s="219"/>
    </row>
    <row r="180" spans="2:12" s="38" customFormat="1" x14ac:dyDescent="0.2">
      <c r="B180" s="156"/>
      <c r="C180" s="157"/>
      <c r="D180" s="220"/>
      <c r="E180" s="220"/>
      <c r="F180" s="220"/>
      <c r="G180" s="220"/>
      <c r="H180" s="220"/>
      <c r="I180" s="220"/>
      <c r="K180" s="219"/>
    </row>
    <row r="181" spans="2:12" s="38" customFormat="1" x14ac:dyDescent="0.2">
      <c r="B181" s="156"/>
      <c r="C181" s="157"/>
      <c r="D181" s="220"/>
      <c r="E181" s="220"/>
      <c r="F181" s="220"/>
      <c r="G181" s="220"/>
      <c r="H181" s="220"/>
      <c r="I181" s="220"/>
      <c r="K181" s="219"/>
    </row>
    <row r="182" spans="2:12" s="38" customFormat="1" x14ac:dyDescent="0.2">
      <c r="B182" s="156"/>
      <c r="C182" s="157"/>
      <c r="D182" s="220"/>
      <c r="E182" s="220"/>
      <c r="F182" s="220"/>
      <c r="G182" s="220"/>
      <c r="H182" s="220"/>
      <c r="I182" s="220"/>
      <c r="K182" s="219"/>
    </row>
    <row r="183" spans="2:12" s="38" customFormat="1" x14ac:dyDescent="0.2">
      <c r="B183" s="156"/>
      <c r="C183" s="157"/>
      <c r="D183" s="220"/>
      <c r="E183" s="220"/>
      <c r="F183" s="220"/>
      <c r="G183" s="220"/>
      <c r="H183" s="220"/>
      <c r="I183" s="220"/>
      <c r="K183" s="219"/>
    </row>
    <row r="184" spans="2:12" s="38" customFormat="1" x14ac:dyDescent="0.2">
      <c r="B184" s="156"/>
      <c r="C184" s="157"/>
      <c r="D184" s="220"/>
      <c r="E184" s="220"/>
      <c r="F184" s="220"/>
      <c r="G184" s="220"/>
      <c r="H184" s="220"/>
      <c r="I184" s="220"/>
      <c r="K184" s="219"/>
    </row>
    <row r="185" spans="2:12" s="38" customFormat="1" x14ac:dyDescent="0.2">
      <c r="B185" s="156"/>
      <c r="C185" s="157"/>
      <c r="D185" s="220"/>
      <c r="E185" s="220"/>
      <c r="F185" s="220"/>
      <c r="G185" s="220"/>
      <c r="H185" s="220"/>
      <c r="I185" s="220"/>
      <c r="K185" s="219"/>
    </row>
    <row r="186" spans="2:12" s="38" customFormat="1" x14ac:dyDescent="0.2">
      <c r="B186" s="156"/>
      <c r="C186" s="157"/>
      <c r="D186" s="220"/>
      <c r="E186" s="220"/>
      <c r="F186" s="220"/>
      <c r="G186" s="220"/>
      <c r="H186" s="220"/>
      <c r="I186" s="220"/>
      <c r="K186" s="219"/>
    </row>
    <row r="187" spans="2:12" s="38" customFormat="1" x14ac:dyDescent="0.2">
      <c r="B187" s="156"/>
      <c r="C187" s="157"/>
      <c r="D187" s="220"/>
      <c r="E187" s="220"/>
      <c r="F187" s="220"/>
      <c r="G187" s="220"/>
      <c r="H187" s="220"/>
      <c r="I187" s="220"/>
      <c r="K187" s="219"/>
    </row>
    <row r="188" spans="2:12" s="38" customFormat="1" x14ac:dyDescent="0.2">
      <c r="B188" s="156"/>
      <c r="C188" s="157"/>
      <c r="D188" s="220"/>
      <c r="E188" s="220"/>
      <c r="F188" s="220"/>
      <c r="G188" s="220"/>
      <c r="H188" s="220"/>
      <c r="I188" s="220"/>
      <c r="K188" s="219"/>
    </row>
    <row r="189" spans="2:12" s="38" customFormat="1" ht="15" customHeight="1" x14ac:dyDescent="0.2">
      <c r="B189" s="156"/>
      <c r="C189" s="157"/>
      <c r="D189" s="220"/>
      <c r="E189" s="220"/>
      <c r="F189" s="220"/>
      <c r="G189" s="220"/>
      <c r="H189" s="220"/>
      <c r="I189" s="220"/>
      <c r="K189" s="219"/>
    </row>
  </sheetData>
  <hyperlinks>
    <hyperlink ref="IA101" r:id="rId1" display="http://mdoe.state.mi.us/TaxableValue/default.aspx"/>
    <hyperlink ref="IA102" r:id="rId2" display="http://mdoe.state.mi.us/TaxableValue/default.aspx"/>
  </hyperlinks>
  <pageMargins left="0.45" right="0.45" top="0.25" bottom="0.25" header="0.25" footer="0.05"/>
  <pageSetup scale="63" fitToHeight="4" orientation="landscape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workbookViewId="0">
      <selection activeCell="F11" sqref="F11"/>
    </sheetView>
  </sheetViews>
  <sheetFormatPr defaultRowHeight="15" x14ac:dyDescent="0.25"/>
  <cols>
    <col min="4" max="4" width="13.85546875" bestFit="1" customWidth="1"/>
    <col min="5" max="5" width="13.85546875" customWidth="1"/>
    <col min="6" max="6" width="20.7109375" bestFit="1" customWidth="1"/>
    <col min="7" max="7" width="14.85546875" customWidth="1"/>
    <col min="8" max="8" width="14.42578125" bestFit="1" customWidth="1"/>
    <col min="9" max="9" width="12" bestFit="1" customWidth="1"/>
    <col min="260" max="260" width="13.85546875" bestFit="1" customWidth="1"/>
    <col min="261" max="261" width="13.85546875" customWidth="1"/>
    <col min="262" max="262" width="20.7109375" bestFit="1" customWidth="1"/>
    <col min="263" max="263" width="14.85546875" customWidth="1"/>
    <col min="264" max="264" width="14.42578125" bestFit="1" customWidth="1"/>
    <col min="265" max="265" width="12" bestFit="1" customWidth="1"/>
    <col min="516" max="516" width="13.85546875" bestFit="1" customWidth="1"/>
    <col min="517" max="517" width="13.85546875" customWidth="1"/>
    <col min="518" max="518" width="20.7109375" bestFit="1" customWidth="1"/>
    <col min="519" max="519" width="14.85546875" customWidth="1"/>
    <col min="520" max="520" width="14.42578125" bestFit="1" customWidth="1"/>
    <col min="521" max="521" width="12" bestFit="1" customWidth="1"/>
    <col min="772" max="772" width="13.85546875" bestFit="1" customWidth="1"/>
    <col min="773" max="773" width="13.85546875" customWidth="1"/>
    <col min="774" max="774" width="20.7109375" bestFit="1" customWidth="1"/>
    <col min="775" max="775" width="14.85546875" customWidth="1"/>
    <col min="776" max="776" width="14.42578125" bestFit="1" customWidth="1"/>
    <col min="777" max="777" width="12" bestFit="1" customWidth="1"/>
    <col min="1028" max="1028" width="13.85546875" bestFit="1" customWidth="1"/>
    <col min="1029" max="1029" width="13.85546875" customWidth="1"/>
    <col min="1030" max="1030" width="20.7109375" bestFit="1" customWidth="1"/>
    <col min="1031" max="1031" width="14.85546875" customWidth="1"/>
    <col min="1032" max="1032" width="14.42578125" bestFit="1" customWidth="1"/>
    <col min="1033" max="1033" width="12" bestFit="1" customWidth="1"/>
    <col min="1284" max="1284" width="13.85546875" bestFit="1" customWidth="1"/>
    <col min="1285" max="1285" width="13.85546875" customWidth="1"/>
    <col min="1286" max="1286" width="20.7109375" bestFit="1" customWidth="1"/>
    <col min="1287" max="1287" width="14.85546875" customWidth="1"/>
    <col min="1288" max="1288" width="14.42578125" bestFit="1" customWidth="1"/>
    <col min="1289" max="1289" width="12" bestFit="1" customWidth="1"/>
    <col min="1540" max="1540" width="13.85546875" bestFit="1" customWidth="1"/>
    <col min="1541" max="1541" width="13.85546875" customWidth="1"/>
    <col min="1542" max="1542" width="20.7109375" bestFit="1" customWidth="1"/>
    <col min="1543" max="1543" width="14.85546875" customWidth="1"/>
    <col min="1544" max="1544" width="14.42578125" bestFit="1" customWidth="1"/>
    <col min="1545" max="1545" width="12" bestFit="1" customWidth="1"/>
    <col min="1796" max="1796" width="13.85546875" bestFit="1" customWidth="1"/>
    <col min="1797" max="1797" width="13.85546875" customWidth="1"/>
    <col min="1798" max="1798" width="20.7109375" bestFit="1" customWidth="1"/>
    <col min="1799" max="1799" width="14.85546875" customWidth="1"/>
    <col min="1800" max="1800" width="14.42578125" bestFit="1" customWidth="1"/>
    <col min="1801" max="1801" width="12" bestFit="1" customWidth="1"/>
    <col min="2052" max="2052" width="13.85546875" bestFit="1" customWidth="1"/>
    <col min="2053" max="2053" width="13.85546875" customWidth="1"/>
    <col min="2054" max="2054" width="20.7109375" bestFit="1" customWidth="1"/>
    <col min="2055" max="2055" width="14.85546875" customWidth="1"/>
    <col min="2056" max="2056" width="14.42578125" bestFit="1" customWidth="1"/>
    <col min="2057" max="2057" width="12" bestFit="1" customWidth="1"/>
    <col min="2308" max="2308" width="13.85546875" bestFit="1" customWidth="1"/>
    <col min="2309" max="2309" width="13.85546875" customWidth="1"/>
    <col min="2310" max="2310" width="20.7109375" bestFit="1" customWidth="1"/>
    <col min="2311" max="2311" width="14.85546875" customWidth="1"/>
    <col min="2312" max="2312" width="14.42578125" bestFit="1" customWidth="1"/>
    <col min="2313" max="2313" width="12" bestFit="1" customWidth="1"/>
    <col min="2564" max="2564" width="13.85546875" bestFit="1" customWidth="1"/>
    <col min="2565" max="2565" width="13.85546875" customWidth="1"/>
    <col min="2566" max="2566" width="20.7109375" bestFit="1" customWidth="1"/>
    <col min="2567" max="2567" width="14.85546875" customWidth="1"/>
    <col min="2568" max="2568" width="14.42578125" bestFit="1" customWidth="1"/>
    <col min="2569" max="2569" width="12" bestFit="1" customWidth="1"/>
    <col min="2820" max="2820" width="13.85546875" bestFit="1" customWidth="1"/>
    <col min="2821" max="2821" width="13.85546875" customWidth="1"/>
    <col min="2822" max="2822" width="20.7109375" bestFit="1" customWidth="1"/>
    <col min="2823" max="2823" width="14.85546875" customWidth="1"/>
    <col min="2824" max="2824" width="14.42578125" bestFit="1" customWidth="1"/>
    <col min="2825" max="2825" width="12" bestFit="1" customWidth="1"/>
    <col min="3076" max="3076" width="13.85546875" bestFit="1" customWidth="1"/>
    <col min="3077" max="3077" width="13.85546875" customWidth="1"/>
    <col min="3078" max="3078" width="20.7109375" bestFit="1" customWidth="1"/>
    <col min="3079" max="3079" width="14.85546875" customWidth="1"/>
    <col min="3080" max="3080" width="14.42578125" bestFit="1" customWidth="1"/>
    <col min="3081" max="3081" width="12" bestFit="1" customWidth="1"/>
    <col min="3332" max="3332" width="13.85546875" bestFit="1" customWidth="1"/>
    <col min="3333" max="3333" width="13.85546875" customWidth="1"/>
    <col min="3334" max="3334" width="20.7109375" bestFit="1" customWidth="1"/>
    <col min="3335" max="3335" width="14.85546875" customWidth="1"/>
    <col min="3336" max="3336" width="14.42578125" bestFit="1" customWidth="1"/>
    <col min="3337" max="3337" width="12" bestFit="1" customWidth="1"/>
    <col min="3588" max="3588" width="13.85546875" bestFit="1" customWidth="1"/>
    <col min="3589" max="3589" width="13.85546875" customWidth="1"/>
    <col min="3590" max="3590" width="20.7109375" bestFit="1" customWidth="1"/>
    <col min="3591" max="3591" width="14.85546875" customWidth="1"/>
    <col min="3592" max="3592" width="14.42578125" bestFit="1" customWidth="1"/>
    <col min="3593" max="3593" width="12" bestFit="1" customWidth="1"/>
    <col min="3844" max="3844" width="13.85546875" bestFit="1" customWidth="1"/>
    <col min="3845" max="3845" width="13.85546875" customWidth="1"/>
    <col min="3846" max="3846" width="20.7109375" bestFit="1" customWidth="1"/>
    <col min="3847" max="3847" width="14.85546875" customWidth="1"/>
    <col min="3848" max="3848" width="14.42578125" bestFit="1" customWidth="1"/>
    <col min="3849" max="3849" width="12" bestFit="1" customWidth="1"/>
    <col min="4100" max="4100" width="13.85546875" bestFit="1" customWidth="1"/>
    <col min="4101" max="4101" width="13.85546875" customWidth="1"/>
    <col min="4102" max="4102" width="20.7109375" bestFit="1" customWidth="1"/>
    <col min="4103" max="4103" width="14.85546875" customWidth="1"/>
    <col min="4104" max="4104" width="14.42578125" bestFit="1" customWidth="1"/>
    <col min="4105" max="4105" width="12" bestFit="1" customWidth="1"/>
    <col min="4356" max="4356" width="13.85546875" bestFit="1" customWidth="1"/>
    <col min="4357" max="4357" width="13.85546875" customWidth="1"/>
    <col min="4358" max="4358" width="20.7109375" bestFit="1" customWidth="1"/>
    <col min="4359" max="4359" width="14.85546875" customWidth="1"/>
    <col min="4360" max="4360" width="14.42578125" bestFit="1" customWidth="1"/>
    <col min="4361" max="4361" width="12" bestFit="1" customWidth="1"/>
    <col min="4612" max="4612" width="13.85546875" bestFit="1" customWidth="1"/>
    <col min="4613" max="4613" width="13.85546875" customWidth="1"/>
    <col min="4614" max="4614" width="20.7109375" bestFit="1" customWidth="1"/>
    <col min="4615" max="4615" width="14.85546875" customWidth="1"/>
    <col min="4616" max="4616" width="14.42578125" bestFit="1" customWidth="1"/>
    <col min="4617" max="4617" width="12" bestFit="1" customWidth="1"/>
    <col min="4868" max="4868" width="13.85546875" bestFit="1" customWidth="1"/>
    <col min="4869" max="4869" width="13.85546875" customWidth="1"/>
    <col min="4870" max="4870" width="20.7109375" bestFit="1" customWidth="1"/>
    <col min="4871" max="4871" width="14.85546875" customWidth="1"/>
    <col min="4872" max="4872" width="14.42578125" bestFit="1" customWidth="1"/>
    <col min="4873" max="4873" width="12" bestFit="1" customWidth="1"/>
    <col min="5124" max="5124" width="13.85546875" bestFit="1" customWidth="1"/>
    <col min="5125" max="5125" width="13.85546875" customWidth="1"/>
    <col min="5126" max="5126" width="20.7109375" bestFit="1" customWidth="1"/>
    <col min="5127" max="5127" width="14.85546875" customWidth="1"/>
    <col min="5128" max="5128" width="14.42578125" bestFit="1" customWidth="1"/>
    <col min="5129" max="5129" width="12" bestFit="1" customWidth="1"/>
    <col min="5380" max="5380" width="13.85546875" bestFit="1" customWidth="1"/>
    <col min="5381" max="5381" width="13.85546875" customWidth="1"/>
    <col min="5382" max="5382" width="20.7109375" bestFit="1" customWidth="1"/>
    <col min="5383" max="5383" width="14.85546875" customWidth="1"/>
    <col min="5384" max="5384" width="14.42578125" bestFit="1" customWidth="1"/>
    <col min="5385" max="5385" width="12" bestFit="1" customWidth="1"/>
    <col min="5636" max="5636" width="13.85546875" bestFit="1" customWidth="1"/>
    <col min="5637" max="5637" width="13.85546875" customWidth="1"/>
    <col min="5638" max="5638" width="20.7109375" bestFit="1" customWidth="1"/>
    <col min="5639" max="5639" width="14.85546875" customWidth="1"/>
    <col min="5640" max="5640" width="14.42578125" bestFit="1" customWidth="1"/>
    <col min="5641" max="5641" width="12" bestFit="1" customWidth="1"/>
    <col min="5892" max="5892" width="13.85546875" bestFit="1" customWidth="1"/>
    <col min="5893" max="5893" width="13.85546875" customWidth="1"/>
    <col min="5894" max="5894" width="20.7109375" bestFit="1" customWidth="1"/>
    <col min="5895" max="5895" width="14.85546875" customWidth="1"/>
    <col min="5896" max="5896" width="14.42578125" bestFit="1" customWidth="1"/>
    <col min="5897" max="5897" width="12" bestFit="1" customWidth="1"/>
    <col min="6148" max="6148" width="13.85546875" bestFit="1" customWidth="1"/>
    <col min="6149" max="6149" width="13.85546875" customWidth="1"/>
    <col min="6150" max="6150" width="20.7109375" bestFit="1" customWidth="1"/>
    <col min="6151" max="6151" width="14.85546875" customWidth="1"/>
    <col min="6152" max="6152" width="14.42578125" bestFit="1" customWidth="1"/>
    <col min="6153" max="6153" width="12" bestFit="1" customWidth="1"/>
    <col min="6404" max="6404" width="13.85546875" bestFit="1" customWidth="1"/>
    <col min="6405" max="6405" width="13.85546875" customWidth="1"/>
    <col min="6406" max="6406" width="20.7109375" bestFit="1" customWidth="1"/>
    <col min="6407" max="6407" width="14.85546875" customWidth="1"/>
    <col min="6408" max="6408" width="14.42578125" bestFit="1" customWidth="1"/>
    <col min="6409" max="6409" width="12" bestFit="1" customWidth="1"/>
    <col min="6660" max="6660" width="13.85546875" bestFit="1" customWidth="1"/>
    <col min="6661" max="6661" width="13.85546875" customWidth="1"/>
    <col min="6662" max="6662" width="20.7109375" bestFit="1" customWidth="1"/>
    <col min="6663" max="6663" width="14.85546875" customWidth="1"/>
    <col min="6664" max="6664" width="14.42578125" bestFit="1" customWidth="1"/>
    <col min="6665" max="6665" width="12" bestFit="1" customWidth="1"/>
    <col min="6916" max="6916" width="13.85546875" bestFit="1" customWidth="1"/>
    <col min="6917" max="6917" width="13.85546875" customWidth="1"/>
    <col min="6918" max="6918" width="20.7109375" bestFit="1" customWidth="1"/>
    <col min="6919" max="6919" width="14.85546875" customWidth="1"/>
    <col min="6920" max="6920" width="14.42578125" bestFit="1" customWidth="1"/>
    <col min="6921" max="6921" width="12" bestFit="1" customWidth="1"/>
    <col min="7172" max="7172" width="13.85546875" bestFit="1" customWidth="1"/>
    <col min="7173" max="7173" width="13.85546875" customWidth="1"/>
    <col min="7174" max="7174" width="20.7109375" bestFit="1" customWidth="1"/>
    <col min="7175" max="7175" width="14.85546875" customWidth="1"/>
    <col min="7176" max="7176" width="14.42578125" bestFit="1" customWidth="1"/>
    <col min="7177" max="7177" width="12" bestFit="1" customWidth="1"/>
    <col min="7428" max="7428" width="13.85546875" bestFit="1" customWidth="1"/>
    <col min="7429" max="7429" width="13.85546875" customWidth="1"/>
    <col min="7430" max="7430" width="20.7109375" bestFit="1" customWidth="1"/>
    <col min="7431" max="7431" width="14.85546875" customWidth="1"/>
    <col min="7432" max="7432" width="14.42578125" bestFit="1" customWidth="1"/>
    <col min="7433" max="7433" width="12" bestFit="1" customWidth="1"/>
    <col min="7684" max="7684" width="13.85546875" bestFit="1" customWidth="1"/>
    <col min="7685" max="7685" width="13.85546875" customWidth="1"/>
    <col min="7686" max="7686" width="20.7109375" bestFit="1" customWidth="1"/>
    <col min="7687" max="7687" width="14.85546875" customWidth="1"/>
    <col min="7688" max="7688" width="14.42578125" bestFit="1" customWidth="1"/>
    <col min="7689" max="7689" width="12" bestFit="1" customWidth="1"/>
    <col min="7940" max="7940" width="13.85546875" bestFit="1" customWidth="1"/>
    <col min="7941" max="7941" width="13.85546875" customWidth="1"/>
    <col min="7942" max="7942" width="20.7109375" bestFit="1" customWidth="1"/>
    <col min="7943" max="7943" width="14.85546875" customWidth="1"/>
    <col min="7944" max="7944" width="14.42578125" bestFit="1" customWidth="1"/>
    <col min="7945" max="7945" width="12" bestFit="1" customWidth="1"/>
    <col min="8196" max="8196" width="13.85546875" bestFit="1" customWidth="1"/>
    <col min="8197" max="8197" width="13.85546875" customWidth="1"/>
    <col min="8198" max="8198" width="20.7109375" bestFit="1" customWidth="1"/>
    <col min="8199" max="8199" width="14.85546875" customWidth="1"/>
    <col min="8200" max="8200" width="14.42578125" bestFit="1" customWidth="1"/>
    <col min="8201" max="8201" width="12" bestFit="1" customWidth="1"/>
    <col min="8452" max="8452" width="13.85546875" bestFit="1" customWidth="1"/>
    <col min="8453" max="8453" width="13.85546875" customWidth="1"/>
    <col min="8454" max="8454" width="20.7109375" bestFit="1" customWidth="1"/>
    <col min="8455" max="8455" width="14.85546875" customWidth="1"/>
    <col min="8456" max="8456" width="14.42578125" bestFit="1" customWidth="1"/>
    <col min="8457" max="8457" width="12" bestFit="1" customWidth="1"/>
    <col min="8708" max="8708" width="13.85546875" bestFit="1" customWidth="1"/>
    <col min="8709" max="8709" width="13.85546875" customWidth="1"/>
    <col min="8710" max="8710" width="20.7109375" bestFit="1" customWidth="1"/>
    <col min="8711" max="8711" width="14.85546875" customWidth="1"/>
    <col min="8712" max="8712" width="14.42578125" bestFit="1" customWidth="1"/>
    <col min="8713" max="8713" width="12" bestFit="1" customWidth="1"/>
    <col min="8964" max="8964" width="13.85546875" bestFit="1" customWidth="1"/>
    <col min="8965" max="8965" width="13.85546875" customWidth="1"/>
    <col min="8966" max="8966" width="20.7109375" bestFit="1" customWidth="1"/>
    <col min="8967" max="8967" width="14.85546875" customWidth="1"/>
    <col min="8968" max="8968" width="14.42578125" bestFit="1" customWidth="1"/>
    <col min="8969" max="8969" width="12" bestFit="1" customWidth="1"/>
    <col min="9220" max="9220" width="13.85546875" bestFit="1" customWidth="1"/>
    <col min="9221" max="9221" width="13.85546875" customWidth="1"/>
    <col min="9222" max="9222" width="20.7109375" bestFit="1" customWidth="1"/>
    <col min="9223" max="9223" width="14.85546875" customWidth="1"/>
    <col min="9224" max="9224" width="14.42578125" bestFit="1" customWidth="1"/>
    <col min="9225" max="9225" width="12" bestFit="1" customWidth="1"/>
    <col min="9476" max="9476" width="13.85546875" bestFit="1" customWidth="1"/>
    <col min="9477" max="9477" width="13.85546875" customWidth="1"/>
    <col min="9478" max="9478" width="20.7109375" bestFit="1" customWidth="1"/>
    <col min="9479" max="9479" width="14.85546875" customWidth="1"/>
    <col min="9480" max="9480" width="14.42578125" bestFit="1" customWidth="1"/>
    <col min="9481" max="9481" width="12" bestFit="1" customWidth="1"/>
    <col min="9732" max="9732" width="13.85546875" bestFit="1" customWidth="1"/>
    <col min="9733" max="9733" width="13.85546875" customWidth="1"/>
    <col min="9734" max="9734" width="20.7109375" bestFit="1" customWidth="1"/>
    <col min="9735" max="9735" width="14.85546875" customWidth="1"/>
    <col min="9736" max="9736" width="14.42578125" bestFit="1" customWidth="1"/>
    <col min="9737" max="9737" width="12" bestFit="1" customWidth="1"/>
    <col min="9988" max="9988" width="13.85546875" bestFit="1" customWidth="1"/>
    <col min="9989" max="9989" width="13.85546875" customWidth="1"/>
    <col min="9990" max="9990" width="20.7109375" bestFit="1" customWidth="1"/>
    <col min="9991" max="9991" width="14.85546875" customWidth="1"/>
    <col min="9992" max="9992" width="14.42578125" bestFit="1" customWidth="1"/>
    <col min="9993" max="9993" width="12" bestFit="1" customWidth="1"/>
    <col min="10244" max="10244" width="13.85546875" bestFit="1" customWidth="1"/>
    <col min="10245" max="10245" width="13.85546875" customWidth="1"/>
    <col min="10246" max="10246" width="20.7109375" bestFit="1" customWidth="1"/>
    <col min="10247" max="10247" width="14.85546875" customWidth="1"/>
    <col min="10248" max="10248" width="14.42578125" bestFit="1" customWidth="1"/>
    <col min="10249" max="10249" width="12" bestFit="1" customWidth="1"/>
    <col min="10500" max="10500" width="13.85546875" bestFit="1" customWidth="1"/>
    <col min="10501" max="10501" width="13.85546875" customWidth="1"/>
    <col min="10502" max="10502" width="20.7109375" bestFit="1" customWidth="1"/>
    <col min="10503" max="10503" width="14.85546875" customWidth="1"/>
    <col min="10504" max="10504" width="14.42578125" bestFit="1" customWidth="1"/>
    <col min="10505" max="10505" width="12" bestFit="1" customWidth="1"/>
    <col min="10756" max="10756" width="13.85546875" bestFit="1" customWidth="1"/>
    <col min="10757" max="10757" width="13.85546875" customWidth="1"/>
    <col min="10758" max="10758" width="20.7109375" bestFit="1" customWidth="1"/>
    <col min="10759" max="10759" width="14.85546875" customWidth="1"/>
    <col min="10760" max="10760" width="14.42578125" bestFit="1" customWidth="1"/>
    <col min="10761" max="10761" width="12" bestFit="1" customWidth="1"/>
    <col min="11012" max="11012" width="13.85546875" bestFit="1" customWidth="1"/>
    <col min="11013" max="11013" width="13.85546875" customWidth="1"/>
    <col min="11014" max="11014" width="20.7109375" bestFit="1" customWidth="1"/>
    <col min="11015" max="11015" width="14.85546875" customWidth="1"/>
    <col min="11016" max="11016" width="14.42578125" bestFit="1" customWidth="1"/>
    <col min="11017" max="11017" width="12" bestFit="1" customWidth="1"/>
    <col min="11268" max="11268" width="13.85546875" bestFit="1" customWidth="1"/>
    <col min="11269" max="11269" width="13.85546875" customWidth="1"/>
    <col min="11270" max="11270" width="20.7109375" bestFit="1" customWidth="1"/>
    <col min="11271" max="11271" width="14.85546875" customWidth="1"/>
    <col min="11272" max="11272" width="14.42578125" bestFit="1" customWidth="1"/>
    <col min="11273" max="11273" width="12" bestFit="1" customWidth="1"/>
    <col min="11524" max="11524" width="13.85546875" bestFit="1" customWidth="1"/>
    <col min="11525" max="11525" width="13.85546875" customWidth="1"/>
    <col min="11526" max="11526" width="20.7109375" bestFit="1" customWidth="1"/>
    <col min="11527" max="11527" width="14.85546875" customWidth="1"/>
    <col min="11528" max="11528" width="14.42578125" bestFit="1" customWidth="1"/>
    <col min="11529" max="11529" width="12" bestFit="1" customWidth="1"/>
    <col min="11780" max="11780" width="13.85546875" bestFit="1" customWidth="1"/>
    <col min="11781" max="11781" width="13.85546875" customWidth="1"/>
    <col min="11782" max="11782" width="20.7109375" bestFit="1" customWidth="1"/>
    <col min="11783" max="11783" width="14.85546875" customWidth="1"/>
    <col min="11784" max="11784" width="14.42578125" bestFit="1" customWidth="1"/>
    <col min="11785" max="11785" width="12" bestFit="1" customWidth="1"/>
    <col min="12036" max="12036" width="13.85546875" bestFit="1" customWidth="1"/>
    <col min="12037" max="12037" width="13.85546875" customWidth="1"/>
    <col min="12038" max="12038" width="20.7109375" bestFit="1" customWidth="1"/>
    <col min="12039" max="12039" width="14.85546875" customWidth="1"/>
    <col min="12040" max="12040" width="14.42578125" bestFit="1" customWidth="1"/>
    <col min="12041" max="12041" width="12" bestFit="1" customWidth="1"/>
    <col min="12292" max="12292" width="13.85546875" bestFit="1" customWidth="1"/>
    <col min="12293" max="12293" width="13.85546875" customWidth="1"/>
    <col min="12294" max="12294" width="20.7109375" bestFit="1" customWidth="1"/>
    <col min="12295" max="12295" width="14.85546875" customWidth="1"/>
    <col min="12296" max="12296" width="14.42578125" bestFit="1" customWidth="1"/>
    <col min="12297" max="12297" width="12" bestFit="1" customWidth="1"/>
    <col min="12548" max="12548" width="13.85546875" bestFit="1" customWidth="1"/>
    <col min="12549" max="12549" width="13.85546875" customWidth="1"/>
    <col min="12550" max="12550" width="20.7109375" bestFit="1" customWidth="1"/>
    <col min="12551" max="12551" width="14.85546875" customWidth="1"/>
    <col min="12552" max="12552" width="14.42578125" bestFit="1" customWidth="1"/>
    <col min="12553" max="12553" width="12" bestFit="1" customWidth="1"/>
    <col min="12804" max="12804" width="13.85546875" bestFit="1" customWidth="1"/>
    <col min="12805" max="12805" width="13.85546875" customWidth="1"/>
    <col min="12806" max="12806" width="20.7109375" bestFit="1" customWidth="1"/>
    <col min="12807" max="12807" width="14.85546875" customWidth="1"/>
    <col min="12808" max="12808" width="14.42578125" bestFit="1" customWidth="1"/>
    <col min="12809" max="12809" width="12" bestFit="1" customWidth="1"/>
    <col min="13060" max="13060" width="13.85546875" bestFit="1" customWidth="1"/>
    <col min="13061" max="13061" width="13.85546875" customWidth="1"/>
    <col min="13062" max="13062" width="20.7109375" bestFit="1" customWidth="1"/>
    <col min="13063" max="13063" width="14.85546875" customWidth="1"/>
    <col min="13064" max="13064" width="14.42578125" bestFit="1" customWidth="1"/>
    <col min="13065" max="13065" width="12" bestFit="1" customWidth="1"/>
    <col min="13316" max="13316" width="13.85546875" bestFit="1" customWidth="1"/>
    <col min="13317" max="13317" width="13.85546875" customWidth="1"/>
    <col min="13318" max="13318" width="20.7109375" bestFit="1" customWidth="1"/>
    <col min="13319" max="13319" width="14.85546875" customWidth="1"/>
    <col min="13320" max="13320" width="14.42578125" bestFit="1" customWidth="1"/>
    <col min="13321" max="13321" width="12" bestFit="1" customWidth="1"/>
    <col min="13572" max="13572" width="13.85546875" bestFit="1" customWidth="1"/>
    <col min="13573" max="13573" width="13.85546875" customWidth="1"/>
    <col min="13574" max="13574" width="20.7109375" bestFit="1" customWidth="1"/>
    <col min="13575" max="13575" width="14.85546875" customWidth="1"/>
    <col min="13576" max="13576" width="14.42578125" bestFit="1" customWidth="1"/>
    <col min="13577" max="13577" width="12" bestFit="1" customWidth="1"/>
    <col min="13828" max="13828" width="13.85546875" bestFit="1" customWidth="1"/>
    <col min="13829" max="13829" width="13.85546875" customWidth="1"/>
    <col min="13830" max="13830" width="20.7109375" bestFit="1" customWidth="1"/>
    <col min="13831" max="13831" width="14.85546875" customWidth="1"/>
    <col min="13832" max="13832" width="14.42578125" bestFit="1" customWidth="1"/>
    <col min="13833" max="13833" width="12" bestFit="1" customWidth="1"/>
    <col min="14084" max="14084" width="13.85546875" bestFit="1" customWidth="1"/>
    <col min="14085" max="14085" width="13.85546875" customWidth="1"/>
    <col min="14086" max="14086" width="20.7109375" bestFit="1" customWidth="1"/>
    <col min="14087" max="14087" width="14.85546875" customWidth="1"/>
    <col min="14088" max="14088" width="14.42578125" bestFit="1" customWidth="1"/>
    <col min="14089" max="14089" width="12" bestFit="1" customWidth="1"/>
    <col min="14340" max="14340" width="13.85546875" bestFit="1" customWidth="1"/>
    <col min="14341" max="14341" width="13.85546875" customWidth="1"/>
    <col min="14342" max="14342" width="20.7109375" bestFit="1" customWidth="1"/>
    <col min="14343" max="14343" width="14.85546875" customWidth="1"/>
    <col min="14344" max="14344" width="14.42578125" bestFit="1" customWidth="1"/>
    <col min="14345" max="14345" width="12" bestFit="1" customWidth="1"/>
    <col min="14596" max="14596" width="13.85546875" bestFit="1" customWidth="1"/>
    <col min="14597" max="14597" width="13.85546875" customWidth="1"/>
    <col min="14598" max="14598" width="20.7109375" bestFit="1" customWidth="1"/>
    <col min="14599" max="14599" width="14.85546875" customWidth="1"/>
    <col min="14600" max="14600" width="14.42578125" bestFit="1" customWidth="1"/>
    <col min="14601" max="14601" width="12" bestFit="1" customWidth="1"/>
    <col min="14852" max="14852" width="13.85546875" bestFit="1" customWidth="1"/>
    <col min="14853" max="14853" width="13.85546875" customWidth="1"/>
    <col min="14854" max="14854" width="20.7109375" bestFit="1" customWidth="1"/>
    <col min="14855" max="14855" width="14.85546875" customWidth="1"/>
    <col min="14856" max="14856" width="14.42578125" bestFit="1" customWidth="1"/>
    <col min="14857" max="14857" width="12" bestFit="1" customWidth="1"/>
    <col min="15108" max="15108" width="13.85546875" bestFit="1" customWidth="1"/>
    <col min="15109" max="15109" width="13.85546875" customWidth="1"/>
    <col min="15110" max="15110" width="20.7109375" bestFit="1" customWidth="1"/>
    <col min="15111" max="15111" width="14.85546875" customWidth="1"/>
    <col min="15112" max="15112" width="14.42578125" bestFit="1" customWidth="1"/>
    <col min="15113" max="15113" width="12" bestFit="1" customWidth="1"/>
    <col min="15364" max="15364" width="13.85546875" bestFit="1" customWidth="1"/>
    <col min="15365" max="15365" width="13.85546875" customWidth="1"/>
    <col min="15366" max="15366" width="20.7109375" bestFit="1" customWidth="1"/>
    <col min="15367" max="15367" width="14.85546875" customWidth="1"/>
    <col min="15368" max="15368" width="14.42578125" bestFit="1" customWidth="1"/>
    <col min="15369" max="15369" width="12" bestFit="1" customWidth="1"/>
    <col min="15620" max="15620" width="13.85546875" bestFit="1" customWidth="1"/>
    <col min="15621" max="15621" width="13.85546875" customWidth="1"/>
    <col min="15622" max="15622" width="20.7109375" bestFit="1" customWidth="1"/>
    <col min="15623" max="15623" width="14.85546875" customWidth="1"/>
    <col min="15624" max="15624" width="14.42578125" bestFit="1" customWidth="1"/>
    <col min="15625" max="15625" width="12" bestFit="1" customWidth="1"/>
    <col min="15876" max="15876" width="13.85546875" bestFit="1" customWidth="1"/>
    <col min="15877" max="15877" width="13.85546875" customWidth="1"/>
    <col min="15878" max="15878" width="20.7109375" bestFit="1" customWidth="1"/>
    <col min="15879" max="15879" width="14.85546875" customWidth="1"/>
    <col min="15880" max="15880" width="14.42578125" bestFit="1" customWidth="1"/>
    <col min="15881" max="15881" width="12" bestFit="1" customWidth="1"/>
    <col min="16132" max="16132" width="13.85546875" bestFit="1" customWidth="1"/>
    <col min="16133" max="16133" width="13.85546875" customWidth="1"/>
    <col min="16134" max="16134" width="20.7109375" bestFit="1" customWidth="1"/>
    <col min="16135" max="16135" width="14.85546875" customWidth="1"/>
    <col min="16136" max="16136" width="14.42578125" bestFit="1" customWidth="1"/>
    <col min="16137" max="16137" width="12" bestFit="1" customWidth="1"/>
  </cols>
  <sheetData>
    <row r="2" spans="1:12" x14ac:dyDescent="0.25">
      <c r="A2" t="s">
        <v>172</v>
      </c>
    </row>
    <row r="7" spans="1:12" x14ac:dyDescent="0.25">
      <c r="B7" s="38"/>
      <c r="C7" s="38"/>
      <c r="D7" s="169" t="s">
        <v>69</v>
      </c>
      <c r="E7" s="169" t="s">
        <v>70</v>
      </c>
      <c r="F7" s="169" t="s">
        <v>71</v>
      </c>
      <c r="G7" s="170"/>
      <c r="H7" s="38"/>
      <c r="I7" s="54"/>
    </row>
    <row r="8" spans="1:12" x14ac:dyDescent="0.25">
      <c r="B8" s="160"/>
      <c r="C8" s="90"/>
      <c r="D8" s="172" t="s">
        <v>73</v>
      </c>
      <c r="E8" s="173" t="s">
        <v>74</v>
      </c>
      <c r="F8" s="174" t="s">
        <v>18</v>
      </c>
      <c r="G8" s="174" t="s">
        <v>75</v>
      </c>
      <c r="H8" s="90"/>
      <c r="I8" s="54"/>
    </row>
    <row r="9" spans="1:12" x14ac:dyDescent="0.25">
      <c r="B9" s="176" t="s">
        <v>77</v>
      </c>
      <c r="C9" s="177"/>
      <c r="D9" s="178">
        <v>262364467</v>
      </c>
      <c r="E9" s="179">
        <v>11719683</v>
      </c>
      <c r="F9" s="180">
        <v>1332417299</v>
      </c>
      <c r="G9" s="180"/>
      <c r="H9" s="181" t="s">
        <v>111</v>
      </c>
      <c r="I9" s="54"/>
    </row>
    <row r="10" spans="1:12" x14ac:dyDescent="0.25">
      <c r="B10" s="183" t="s">
        <v>79</v>
      </c>
      <c r="C10" s="38"/>
      <c r="D10" s="184"/>
      <c r="E10" s="181"/>
      <c r="F10" s="185">
        <v>151100</v>
      </c>
      <c r="G10" s="186" t="s">
        <v>80</v>
      </c>
      <c r="H10" s="183"/>
      <c r="I10" s="54"/>
    </row>
    <row r="11" spans="1:12" x14ac:dyDescent="0.25">
      <c r="B11" s="187" t="s">
        <v>81</v>
      </c>
      <c r="C11" s="165"/>
      <c r="D11" s="188">
        <f>(D9+D10)*0.018</f>
        <v>4722560.4059999995</v>
      </c>
      <c r="E11" s="189">
        <f>E9*0.006</f>
        <v>70318.097999999998</v>
      </c>
      <c r="F11" s="188">
        <f>(F9*0.0085)+(F10*0.005157)</f>
        <v>11326326.2642</v>
      </c>
      <c r="G11" s="190">
        <f>SUM(D11:F11)</f>
        <v>16119204.768199999</v>
      </c>
      <c r="H11" s="191" t="s">
        <v>112</v>
      </c>
      <c r="I11" s="54"/>
    </row>
    <row r="12" spans="1:12" x14ac:dyDescent="0.25">
      <c r="A12" s="230" t="s">
        <v>175</v>
      </c>
      <c r="B12" s="176" t="s">
        <v>83</v>
      </c>
      <c r="C12" s="194"/>
      <c r="D12" s="223">
        <v>272757587</v>
      </c>
      <c r="E12" s="224">
        <v>10765213</v>
      </c>
      <c r="F12" s="180">
        <v>1266125929</v>
      </c>
      <c r="G12" s="186"/>
      <c r="H12" s="195" t="s">
        <v>84</v>
      </c>
      <c r="I12" s="54"/>
      <c r="L12" s="230" t="s">
        <v>176</v>
      </c>
    </row>
    <row r="13" spans="1:12" x14ac:dyDescent="0.25">
      <c r="B13" s="183" t="s">
        <v>79</v>
      </c>
      <c r="C13" s="196"/>
      <c r="D13" s="184"/>
      <c r="E13" s="181"/>
      <c r="F13" s="185">
        <f>F10</f>
        <v>151100</v>
      </c>
      <c r="G13" s="196" t="s">
        <v>80</v>
      </c>
      <c r="H13" s="183" t="s">
        <v>113</v>
      </c>
      <c r="I13" s="54"/>
    </row>
    <row r="14" spans="1:12" x14ac:dyDescent="0.25">
      <c r="B14" s="187" t="s">
        <v>87</v>
      </c>
      <c r="C14" s="197"/>
      <c r="D14" s="188">
        <f>(D12+D13)*0.018</f>
        <v>4909636.5659999996</v>
      </c>
      <c r="E14" s="189">
        <f>E12*0.006</f>
        <v>64591.277999999998</v>
      </c>
      <c r="F14" s="188">
        <f>(F12*0.0085)+(F13*0.005157)</f>
        <v>10762849.619200001</v>
      </c>
      <c r="G14" s="190">
        <f>SUM(D14:F14)</f>
        <v>15737077.463199999</v>
      </c>
      <c r="H14" s="191" t="s">
        <v>114</v>
      </c>
      <c r="I14" s="54"/>
    </row>
    <row r="15" spans="1:12" x14ac:dyDescent="0.25">
      <c r="B15" s="176" t="s">
        <v>77</v>
      </c>
      <c r="C15" s="177"/>
      <c r="D15" s="178"/>
      <c r="E15" s="179"/>
      <c r="F15" s="178"/>
      <c r="G15" s="170"/>
      <c r="H15" s="181" t="s">
        <v>89</v>
      </c>
      <c r="I15" s="54"/>
    </row>
    <row r="16" spans="1:12" x14ac:dyDescent="0.25">
      <c r="B16" s="183" t="s">
        <v>79</v>
      </c>
      <c r="C16" s="38"/>
      <c r="D16" s="198"/>
      <c r="E16" s="147"/>
      <c r="F16" s="147"/>
      <c r="G16" s="147"/>
      <c r="H16" s="183" t="s">
        <v>91</v>
      </c>
      <c r="I16" s="54"/>
    </row>
    <row r="17" spans="1:9" ht="15" customHeight="1" thickBot="1" x14ac:dyDescent="0.3">
      <c r="B17" s="187" t="s">
        <v>81</v>
      </c>
      <c r="C17" s="165"/>
      <c r="D17" s="200">
        <f>(D15+D16)*0.018</f>
        <v>0</v>
      </c>
      <c r="E17" s="201">
        <f>E15*0.006</f>
        <v>0</v>
      </c>
      <c r="F17" s="200">
        <f>F15*0.0085</f>
        <v>0</v>
      </c>
      <c r="G17" s="200">
        <f>SUM(D17:F17)</f>
        <v>0</v>
      </c>
      <c r="H17" s="191"/>
      <c r="I17" s="1"/>
    </row>
    <row r="18" spans="1:9" x14ac:dyDescent="0.25">
      <c r="D18" s="225"/>
      <c r="E18" s="38"/>
      <c r="F18" s="226"/>
      <c r="G18" s="159"/>
      <c r="H18" s="226"/>
      <c r="I18" s="226"/>
    </row>
    <row r="19" spans="1:9" x14ac:dyDescent="0.25">
      <c r="D19" s="1"/>
      <c r="E19" s="1"/>
      <c r="F19" s="1"/>
      <c r="G19" s="54"/>
      <c r="H19" s="12"/>
      <c r="I19" s="54"/>
    </row>
    <row r="20" spans="1:9" x14ac:dyDescent="0.25">
      <c r="D20" s="1"/>
      <c r="E20" s="1"/>
      <c r="F20" s="1"/>
      <c r="G20" s="54"/>
      <c r="H20" s="12"/>
      <c r="I20" s="54"/>
    </row>
    <row r="21" spans="1:9" x14ac:dyDescent="0.25">
      <c r="D21" s="1"/>
      <c r="E21" s="1"/>
      <c r="F21" s="1"/>
      <c r="G21" s="54"/>
      <c r="H21" s="202"/>
      <c r="I21" s="54"/>
    </row>
    <row r="22" spans="1:9" x14ac:dyDescent="0.25">
      <c r="F22" s="227" t="s">
        <v>173</v>
      </c>
      <c r="G22" s="54"/>
      <c r="H22" s="12"/>
      <c r="I22" s="54"/>
    </row>
    <row r="24" spans="1:9" x14ac:dyDescent="0.25">
      <c r="A24" s="38" t="s">
        <v>72</v>
      </c>
      <c r="B24" s="156"/>
      <c r="C24" s="157"/>
      <c r="D24" s="171"/>
      <c r="E24" s="167">
        <f>G14</f>
        <v>15737077.463199999</v>
      </c>
    </row>
    <row r="25" spans="1:9" x14ac:dyDescent="0.25">
      <c r="A25" s="38" t="s">
        <v>174</v>
      </c>
      <c r="B25" s="156"/>
      <c r="C25" s="157"/>
      <c r="D25" s="171"/>
      <c r="E25" s="167">
        <f>'Property Taxes'!E128</f>
        <v>16206342.6514</v>
      </c>
    </row>
    <row r="26" spans="1:9" x14ac:dyDescent="0.25">
      <c r="A26" s="38" t="s">
        <v>78</v>
      </c>
      <c r="B26" s="156"/>
      <c r="C26" s="157"/>
      <c r="D26" s="171"/>
      <c r="E26" s="167">
        <f>+E25+E24</f>
        <v>31943420.114599999</v>
      </c>
    </row>
    <row r="28" spans="1:9" x14ac:dyDescent="0.25">
      <c r="A28" s="163" t="s">
        <v>90</v>
      </c>
      <c r="B28" s="156"/>
      <c r="C28" s="157"/>
      <c r="D28" s="158"/>
      <c r="E28" s="193">
        <f>'Property Taxes'!E134</f>
        <v>16069008.77</v>
      </c>
      <c r="F28" s="228">
        <f>E28/E26</f>
        <v>0.50304597041741095</v>
      </c>
    </row>
    <row r="30" spans="1:9" x14ac:dyDescent="0.25">
      <c r="A30" s="192" t="s">
        <v>82</v>
      </c>
      <c r="B30" s="156"/>
      <c r="C30" s="157"/>
      <c r="D30" s="158"/>
      <c r="E30" s="193">
        <f>'Property Taxes'!E130</f>
        <v>15382371.75</v>
      </c>
      <c r="F30" s="228">
        <f>E30/E26</f>
        <v>0.48155055704161631</v>
      </c>
    </row>
    <row r="31" spans="1:9" x14ac:dyDescent="0.25">
      <c r="A31" s="38" t="s">
        <v>85</v>
      </c>
      <c r="B31" s="156"/>
      <c r="C31" s="157"/>
      <c r="D31" s="158"/>
      <c r="E31" s="193">
        <f>'Property Taxes'!E131</f>
        <v>16069008.77</v>
      </c>
      <c r="F31" s="228">
        <f>E31/E26</f>
        <v>0.50304597041741095</v>
      </c>
    </row>
    <row r="32" spans="1:9" x14ac:dyDescent="0.25">
      <c r="A32" s="38" t="s">
        <v>86</v>
      </c>
      <c r="B32" s="156"/>
      <c r="C32" s="157"/>
      <c r="D32" s="158"/>
      <c r="E32" s="229">
        <f>'Property Taxes'!E168</f>
        <v>0</v>
      </c>
    </row>
    <row r="33" spans="1:6" x14ac:dyDescent="0.25">
      <c r="A33" s="38" t="s">
        <v>88</v>
      </c>
      <c r="B33" s="156"/>
      <c r="C33" s="157"/>
      <c r="D33" s="158"/>
      <c r="E33" s="229"/>
    </row>
    <row r="34" spans="1:6" x14ac:dyDescent="0.25">
      <c r="A34" s="163"/>
      <c r="B34" s="156"/>
      <c r="C34" s="157"/>
      <c r="D34" s="158"/>
      <c r="E34" s="193"/>
      <c r="F34" s="2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Property Taxes</vt:lpstr>
      <vt:lpstr>Sheet1</vt:lpstr>
      <vt:lpstr>'Property Taxes'!Print_Area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 Lisa</dc:creator>
  <cp:lastModifiedBy>Jones Lisa</cp:lastModifiedBy>
  <cp:lastPrinted>2019-07-09T20:41:30Z</cp:lastPrinted>
  <dcterms:created xsi:type="dcterms:W3CDTF">2018-12-01T14:03:09Z</dcterms:created>
  <dcterms:modified xsi:type="dcterms:W3CDTF">2019-07-09T20:41:40Z</dcterms:modified>
</cp:coreProperties>
</file>