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160" tabRatio="295" activeTab="0"/>
  </bookViews>
  <sheets>
    <sheet name="81050-taxpayer 2018 (1)" sheetId="1" r:id="rId1"/>
  </sheets>
  <definedNames>
    <definedName name="_xlnm.Print_Area" localSheetId="0">'81050-taxpayer 2018 (1)'!$A$1:$AA$64</definedName>
    <definedName name="_xlnm.Print_Titles" localSheetId="0">'81050-taxpayer 2018 (1)'!$1:$8</definedName>
  </definedNames>
  <calcPr fullCalcOnLoad="1"/>
</workbook>
</file>

<file path=xl/sharedStrings.xml><?xml version="1.0" encoding="utf-8"?>
<sst xmlns="http://schemas.openxmlformats.org/spreadsheetml/2006/main" count="188" uniqueCount="86">
  <si>
    <t>Unit</t>
  </si>
  <si>
    <t>CountyName</t>
  </si>
  <si>
    <t>PRE &amp;</t>
  </si>
  <si>
    <t>DEBT</t>
  </si>
  <si>
    <t>Oper</t>
  </si>
  <si>
    <t>Industrial</t>
  </si>
  <si>
    <t>Commercial</t>
  </si>
  <si>
    <t>All other</t>
  </si>
  <si>
    <t>Debt</t>
  </si>
  <si>
    <t>Last  Updated</t>
  </si>
  <si>
    <t>Update By</t>
  </si>
  <si>
    <t>Qualified Ag. &amp;</t>
  </si>
  <si>
    <t>Personal</t>
  </si>
  <si>
    <t>(Non-PRE)</t>
  </si>
  <si>
    <t>Qualified Forest</t>
  </si>
  <si>
    <t>Property</t>
  </si>
  <si>
    <t>HAMBURG</t>
  </si>
  <si>
    <t>LIVINGSTON COUNTY</t>
  </si>
  <si>
    <t>Includes Capture but not RZ</t>
  </si>
  <si>
    <t>Hamburg</t>
  </si>
  <si>
    <t>Only Capture</t>
  </si>
  <si>
    <t>Only RZ</t>
  </si>
  <si>
    <t>WASHTENAW COUNTY</t>
  </si>
  <si>
    <t>FREEDOM</t>
  </si>
  <si>
    <t>Lima</t>
  </si>
  <si>
    <t>LODI</t>
  </si>
  <si>
    <t>Lodi</t>
  </si>
  <si>
    <t>NORTHFIELD</t>
  </si>
  <si>
    <t>Northfield</t>
  </si>
  <si>
    <t>SCIO</t>
  </si>
  <si>
    <t>Scio</t>
  </si>
  <si>
    <t>WEBSTER</t>
  </si>
  <si>
    <t>Webster</t>
  </si>
  <si>
    <t>8.5</t>
  </si>
  <si>
    <t>.0</t>
  </si>
  <si>
    <t>Total Debt</t>
  </si>
  <si>
    <t>Total Oper</t>
  </si>
  <si>
    <t>IFT 1/2 Rate</t>
  </si>
  <si>
    <t>Non-Homestead</t>
  </si>
  <si>
    <t>Operating</t>
  </si>
  <si>
    <t>Calculated</t>
  </si>
  <si>
    <t>Collected</t>
  </si>
  <si>
    <t>over/(short)</t>
  </si>
  <si>
    <t>http://mdoe.state.mi.us/TaxableValue/default.aspx</t>
  </si>
  <si>
    <t>Taxable Values:</t>
  </si>
  <si>
    <t>Reconciliation Collected versus Calculated</t>
  </si>
  <si>
    <t>Adj to State todo</t>
  </si>
  <si>
    <t>TV</t>
  </si>
  <si>
    <t>Adj</t>
  </si>
  <si>
    <t>Due From</t>
  </si>
  <si>
    <t>Adj Pennies</t>
  </si>
  <si>
    <t>PP/Twp/</t>
  </si>
  <si>
    <t>Op</t>
  </si>
  <si>
    <t>Pre'94</t>
  </si>
  <si>
    <t>use for Debt</t>
  </si>
  <si>
    <t>(calc includes Neff parcel not included in our taxable value)</t>
  </si>
  <si>
    <t xml:space="preserve"> </t>
  </si>
  <si>
    <t>LIMA</t>
  </si>
  <si>
    <t>Delq PP</t>
  </si>
  <si>
    <t xml:space="preserve">Freedom </t>
  </si>
  <si>
    <t>District Code</t>
  </si>
  <si>
    <t>rate</t>
  </si>
  <si>
    <t>Add Neff parcel:</t>
  </si>
  <si>
    <t>Dexter Community Schools</t>
  </si>
  <si>
    <t>Receivable Northfiels</t>
  </si>
  <si>
    <t>Delinq pp</t>
  </si>
  <si>
    <t>levy ties to Scio</t>
  </si>
  <si>
    <t>Scio DDA no longer capturing</t>
  </si>
  <si>
    <t>CITY OF DEXTER</t>
  </si>
  <si>
    <t>City of Dexter</t>
  </si>
  <si>
    <t>Jennifer, Nash</t>
  </si>
  <si>
    <t>Susan, Bos</t>
  </si>
  <si>
    <t>tie to totals on 4410</t>
  </si>
  <si>
    <t>Total Taxable Value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</si>
  <si>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</si>
  <si>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>1/2 Rate Debt collected on IFT</t>
  </si>
  <si>
    <t>1/2 Rate Debt calculated on IFT</t>
  </si>
  <si>
    <t>DEXTER TOWNSHIP</t>
  </si>
  <si>
    <t>(includes TV DNR PLT)</t>
  </si>
  <si>
    <t>Adjust calc 4410 in 16-17</t>
  </si>
  <si>
    <t>Dexter Twp</t>
  </si>
  <si>
    <t>Disabled Vet Exemption</t>
  </si>
  <si>
    <t>Adjust calc 4410 in 17-18</t>
  </si>
  <si>
    <t>2018 Property Taxes Reconciliation</t>
  </si>
  <si>
    <t>PD</t>
  </si>
  <si>
    <t>Delq PP &amp; Leas Land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</si>
</sst>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000_);_(* \(#,##0.0000\);_(* &quot;-&quot;??_);_(@_)"/>
    <numFmt numFmtId="168" formatCode="0.0000%"/>
    <numFmt numFmtId="169" formatCode="0_)"/>
    <numFmt numFmtId="170" formatCode="_(&quot;$&quot;* #,##0_);_(&quot;$&quot;* \(#,##0\);_(&quot;$&quot;* &quot;-&quot;??_);_(@_)"/>
    <numFmt numFmtId="171" formatCode="0.0%"/>
    <numFmt numFmtId="172" formatCode="0.00_)"/>
    <numFmt numFmtId="173" formatCode="_(&quot;$&quot;* #,##0.0_);_(&quot;$&quot;* \(#,##0.0\);_(&quot;$&quot;* &quot;-&quot;??_);_(@_)"/>
    <numFmt numFmtId="174" formatCode="&quot;$&quot;#,##0.0_);[Red]\(&quot;$&quot;#,##0.0\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_);_(&quot;$&quot;* \(#,##0.0000\);_(&quot;$&quot;* &quot;-&quot;????_);_(@_)"/>
    <numFmt numFmtId="178" formatCode="_(&quot;$&quot;* #,##0.000_);_(&quot;$&quot;* \(#,##0.000\);_(&quot;$&quot;* &quot;-&quot;???_);_(@_)"/>
    <numFmt numFmtId="179" formatCode="_(* #,##0.000_);_(* \(#,##0.000\);_(* &quot;-&quot;??_);_(@_)"/>
    <numFmt numFmtId="180" formatCode="[$-409]dddd\,\ mmmm\ dd\,\ yyyy"/>
    <numFmt numFmtId="181" formatCode="[$-409]h:mm:ss\ AM/PM"/>
    <numFmt numFmtId="182" formatCode="&quot;$&quot;#,##0.0000_);[Red]\(&quot;$&quot;#,##0.0000\)"/>
    <numFmt numFmtId="183" formatCode="_(* #,##0.0000_);_(* \(#,##0.0000\);_(* &quot;-&quot;????_);_(@_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0"/>
      <name val="Courier"/>
      <family val="0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0"/>
      <color indexed="16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72" fontId="1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vertic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right"/>
    </xf>
    <xf numFmtId="6" fontId="0" fillId="33" borderId="16" xfId="0" applyNumberFormat="1" applyFill="1" applyBorder="1" applyAlignment="1">
      <alignment horizontal="right"/>
    </xf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7" xfId="0" applyBorder="1" applyAlignment="1">
      <alignment horizontal="right"/>
    </xf>
    <xf numFmtId="6" fontId="0" fillId="33" borderId="17" xfId="0" applyNumberFormat="1" applyFill="1" applyBorder="1" applyAlignment="1">
      <alignment horizontal="right"/>
    </xf>
    <xf numFmtId="0" fontId="3" fillId="0" borderId="18" xfId="0" applyFont="1" applyBorder="1" applyAlignment="1">
      <alignment wrapText="1"/>
    </xf>
    <xf numFmtId="49" fontId="3" fillId="0" borderId="19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right"/>
    </xf>
    <xf numFmtId="6" fontId="0" fillId="33" borderId="19" xfId="0" applyNumberFormat="1" applyFill="1" applyBorder="1" applyAlignment="1">
      <alignment horizontal="right"/>
    </xf>
    <xf numFmtId="14" fontId="3" fillId="0" borderId="19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0" xfId="0" applyAlignment="1">
      <alignment horizontal="right"/>
    </xf>
    <xf numFmtId="6" fontId="0" fillId="33" borderId="0" xfId="0" applyNumberFormat="1" applyFill="1" applyAlignment="1">
      <alignment horizontal="right"/>
    </xf>
    <xf numFmtId="0" fontId="7" fillId="0" borderId="0" xfId="0" applyFont="1" applyAlignment="1">
      <alignment/>
    </xf>
    <xf numFmtId="0" fontId="4" fillId="34" borderId="0" xfId="0" applyFont="1" applyFill="1" applyAlignment="1">
      <alignment/>
    </xf>
    <xf numFmtId="7" fontId="4" fillId="0" borderId="0" xfId="0" applyNumberFormat="1" applyFont="1" applyAlignment="1">
      <alignment horizontal="left"/>
    </xf>
    <xf numFmtId="7" fontId="4" fillId="0" borderId="0" xfId="0" applyNumberFormat="1" applyFont="1" applyAlignment="1">
      <alignment/>
    </xf>
    <xf numFmtId="6" fontId="0" fillId="33" borderId="20" xfId="0" applyNumberFormat="1" applyFill="1" applyBorder="1" applyAlignment="1">
      <alignment horizontal="right"/>
    </xf>
    <xf numFmtId="6" fontId="0" fillId="33" borderId="18" xfId="0" applyNumberFormat="1" applyFill="1" applyBorder="1" applyAlignment="1">
      <alignment horizontal="right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16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6" xfId="0" applyNumberFormat="1" applyBorder="1" applyAlignment="1">
      <alignment horizontal="left"/>
    </xf>
    <xf numFmtId="49" fontId="0" fillId="0" borderId="19" xfId="0" applyNumberFormat="1" applyBorder="1" applyAlignment="1">
      <alignment horizontal="right"/>
    </xf>
    <xf numFmtId="49" fontId="0" fillId="0" borderId="19" xfId="0" applyNumberFormat="1" applyBorder="1" applyAlignment="1">
      <alignment horizontal="left"/>
    </xf>
    <xf numFmtId="6" fontId="0" fillId="0" borderId="0" xfId="0" applyNumberFormat="1" applyAlignment="1">
      <alignment/>
    </xf>
    <xf numFmtId="6" fontId="3" fillId="33" borderId="21" xfId="0" applyNumberFormat="1" applyFont="1" applyFill="1" applyBorder="1" applyAlignment="1">
      <alignment/>
    </xf>
    <xf numFmtId="44" fontId="3" fillId="0" borderId="0" xfId="44" applyFont="1" applyAlignment="1">
      <alignment/>
    </xf>
    <xf numFmtId="7" fontId="0" fillId="0" borderId="0" xfId="0" applyNumberFormat="1" applyAlignment="1">
      <alignment/>
    </xf>
    <xf numFmtId="44" fontId="4" fillId="33" borderId="0" xfId="44" applyFont="1" applyFill="1" applyAlignment="1">
      <alignment/>
    </xf>
    <xf numFmtId="44" fontId="8" fillId="33" borderId="0" xfId="44" applyFont="1" applyFill="1" applyAlignment="1">
      <alignment/>
    </xf>
    <xf numFmtId="44" fontId="8" fillId="33" borderId="0" xfId="44" applyFont="1" applyFill="1" applyAlignment="1">
      <alignment horizontal="left"/>
    </xf>
    <xf numFmtId="44" fontId="8" fillId="33" borderId="0" xfId="44" applyFont="1" applyFill="1" applyAlignment="1">
      <alignment/>
    </xf>
    <xf numFmtId="0" fontId="1" fillId="0" borderId="0" xfId="53" applyAlignment="1" applyProtection="1">
      <alignment/>
      <protection/>
    </xf>
    <xf numFmtId="44" fontId="4" fillId="35" borderId="0" xfId="44" applyFont="1" applyFill="1" applyAlignment="1">
      <alignment/>
    </xf>
    <xf numFmtId="44" fontId="8" fillId="35" borderId="0" xfId="44" applyFont="1" applyFill="1" applyAlignment="1">
      <alignment/>
    </xf>
    <xf numFmtId="44" fontId="8" fillId="35" borderId="0" xfId="44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6" fontId="0" fillId="35" borderId="16" xfId="0" applyNumberFormat="1" applyFill="1" applyBorder="1" applyAlignment="1">
      <alignment horizontal="right"/>
    </xf>
    <xf numFmtId="6" fontId="0" fillId="35" borderId="17" xfId="0" applyNumberFormat="1" applyFill="1" applyBorder="1" applyAlignment="1">
      <alignment horizontal="right"/>
    </xf>
    <xf numFmtId="6" fontId="0" fillId="35" borderId="19" xfId="0" applyNumberFormat="1" applyFill="1" applyBorder="1" applyAlignment="1">
      <alignment horizontal="right"/>
    </xf>
    <xf numFmtId="6" fontId="0" fillId="35" borderId="0" xfId="0" applyNumberFormat="1" applyFill="1" applyAlignment="1">
      <alignment horizontal="right"/>
    </xf>
    <xf numFmtId="49" fontId="0" fillId="35" borderId="16" xfId="0" applyNumberFormat="1" applyFill="1" applyBorder="1" applyAlignment="1">
      <alignment horizontal="left"/>
    </xf>
    <xf numFmtId="49" fontId="0" fillId="35" borderId="19" xfId="0" applyNumberFormat="1" applyFill="1" applyBorder="1" applyAlignment="1">
      <alignment horizontal="left"/>
    </xf>
    <xf numFmtId="6" fontId="0" fillId="35" borderId="0" xfId="0" applyNumberFormat="1" applyFill="1" applyAlignment="1">
      <alignment/>
    </xf>
    <xf numFmtId="49" fontId="0" fillId="35" borderId="0" xfId="0" applyNumberFormat="1" applyFill="1" applyAlignment="1">
      <alignment horizontal="right"/>
    </xf>
    <xf numFmtId="0" fontId="6" fillId="35" borderId="11" xfId="0" applyFont="1" applyFill="1" applyBorder="1" applyAlignment="1">
      <alignment horizontal="center" vertical="center"/>
    </xf>
    <xf numFmtId="49" fontId="0" fillId="35" borderId="0" xfId="0" applyNumberFormat="1" applyFill="1" applyAlignment="1">
      <alignment/>
    </xf>
    <xf numFmtId="44" fontId="3" fillId="33" borderId="0" xfId="44" applyFont="1" applyFill="1" applyAlignment="1">
      <alignment/>
    </xf>
    <xf numFmtId="49" fontId="0" fillId="0" borderId="22" xfId="0" applyNumberFormat="1" applyBorder="1" applyAlignment="1">
      <alignment horizontal="right"/>
    </xf>
    <xf numFmtId="49" fontId="0" fillId="0" borderId="23" xfId="0" applyNumberFormat="1" applyBorder="1" applyAlignment="1">
      <alignment horizontal="right"/>
    </xf>
    <xf numFmtId="0" fontId="6" fillId="36" borderId="24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6" fontId="0" fillId="36" borderId="16" xfId="0" applyNumberFormat="1" applyFill="1" applyBorder="1" applyAlignment="1">
      <alignment horizontal="right"/>
    </xf>
    <xf numFmtId="6" fontId="0" fillId="36" borderId="17" xfId="0" applyNumberFormat="1" applyFill="1" applyBorder="1" applyAlignment="1">
      <alignment horizontal="right"/>
    </xf>
    <xf numFmtId="6" fontId="0" fillId="36" borderId="19" xfId="0" applyNumberFormat="1" applyFill="1" applyBorder="1" applyAlignment="1">
      <alignment horizontal="right"/>
    </xf>
    <xf numFmtId="6" fontId="0" fillId="36" borderId="0" xfId="0" applyNumberFormat="1" applyFill="1" applyAlignment="1">
      <alignment horizontal="right"/>
    </xf>
    <xf numFmtId="49" fontId="0" fillId="36" borderId="10" xfId="0" applyNumberFormat="1" applyFill="1" applyBorder="1" applyAlignment="1">
      <alignment horizontal="right"/>
    </xf>
    <xf numFmtId="49" fontId="0" fillId="36" borderId="25" xfId="0" applyNumberFormat="1" applyFill="1" applyBorder="1" applyAlignment="1">
      <alignment horizontal="right"/>
    </xf>
    <xf numFmtId="6" fontId="0" fillId="36" borderId="0" xfId="0" applyNumberFormat="1" applyFill="1" applyAlignment="1">
      <alignment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6" fontId="0" fillId="36" borderId="23" xfId="0" applyNumberFormat="1" applyFill="1" applyBorder="1" applyAlignment="1">
      <alignment horizontal="right"/>
    </xf>
    <xf numFmtId="6" fontId="0" fillId="36" borderId="20" xfId="0" applyNumberFormat="1" applyFill="1" applyBorder="1" applyAlignment="1">
      <alignment horizontal="right"/>
    </xf>
    <xf numFmtId="6" fontId="0" fillId="36" borderId="18" xfId="0" applyNumberFormat="1" applyFill="1" applyBorder="1" applyAlignment="1">
      <alignment horizontal="right"/>
    </xf>
    <xf numFmtId="49" fontId="0" fillId="36" borderId="14" xfId="0" applyNumberFormat="1" applyFill="1" applyBorder="1" applyAlignment="1">
      <alignment horizontal="right"/>
    </xf>
    <xf numFmtId="44" fontId="3" fillId="36" borderId="0" xfId="44" applyFont="1" applyFill="1" applyAlignment="1">
      <alignment/>
    </xf>
    <xf numFmtId="6" fontId="3" fillId="36" borderId="0" xfId="44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6" fontId="9" fillId="36" borderId="17" xfId="0" applyNumberFormat="1" applyFont="1" applyFill="1" applyBorder="1" applyAlignment="1">
      <alignment horizontal="right"/>
    </xf>
    <xf numFmtId="44" fontId="11" fillId="35" borderId="0" xfId="44" applyFont="1" applyFill="1" applyAlignment="1">
      <alignment/>
    </xf>
    <xf numFmtId="44" fontId="11" fillId="33" borderId="0" xfId="44" applyFont="1" applyFill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6" fontId="0" fillId="36" borderId="0" xfId="0" applyNumberFormat="1" applyFill="1" applyBorder="1" applyAlignment="1">
      <alignment horizontal="right"/>
    </xf>
    <xf numFmtId="6" fontId="0" fillId="35" borderId="0" xfId="0" applyNumberFormat="1" applyFill="1" applyBorder="1" applyAlignment="1">
      <alignment horizontal="right"/>
    </xf>
    <xf numFmtId="6" fontId="0" fillId="33" borderId="0" xfId="0" applyNumberFormat="1" applyFill="1" applyBorder="1" applyAlignment="1">
      <alignment horizontal="right"/>
    </xf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6" fontId="7" fillId="36" borderId="0" xfId="0" applyNumberFormat="1" applyFont="1" applyFill="1" applyAlignment="1">
      <alignment horizontal="left"/>
    </xf>
    <xf numFmtId="0" fontId="7" fillId="0" borderId="0" xfId="0" applyFont="1" applyAlignment="1">
      <alignment horizontal="right"/>
    </xf>
    <xf numFmtId="6" fontId="13" fillId="33" borderId="0" xfId="0" applyNumberFormat="1" applyFont="1" applyFill="1" applyAlignment="1">
      <alignment horizontal="left"/>
    </xf>
    <xf numFmtId="6" fontId="14" fillId="35" borderId="0" xfId="0" applyNumberFormat="1" applyFont="1" applyFill="1" applyAlignment="1">
      <alignment horizontal="right"/>
    </xf>
    <xf numFmtId="6" fontId="14" fillId="33" borderId="0" xfId="0" applyNumberFormat="1" applyFont="1" applyFill="1" applyAlignment="1">
      <alignment horizontal="right"/>
    </xf>
    <xf numFmtId="6" fontId="15" fillId="36" borderId="0" xfId="0" applyNumberFormat="1" applyFont="1" applyFill="1" applyAlignment="1">
      <alignment horizontal="left"/>
    </xf>
    <xf numFmtId="6" fontId="15" fillId="35" borderId="0" xfId="0" applyNumberFormat="1" applyFont="1" applyFill="1" applyAlignment="1">
      <alignment horizontal="right"/>
    </xf>
    <xf numFmtId="6" fontId="15" fillId="33" borderId="0" xfId="0" applyNumberFormat="1" applyFont="1" applyFill="1" applyAlignment="1">
      <alignment horizontal="right"/>
    </xf>
    <xf numFmtId="44" fontId="4" fillId="35" borderId="0" xfId="44" applyFont="1" applyFill="1" applyAlignment="1">
      <alignment/>
    </xf>
    <xf numFmtId="6" fontId="3" fillId="33" borderId="26" xfId="0" applyNumberFormat="1" applyFont="1" applyFill="1" applyBorder="1" applyAlignment="1">
      <alignment/>
    </xf>
    <xf numFmtId="6" fontId="16" fillId="36" borderId="16" xfId="0" applyNumberFormat="1" applyFont="1" applyFill="1" applyBorder="1" applyAlignment="1">
      <alignment horizontal="right"/>
    </xf>
    <xf numFmtId="6" fontId="16" fillId="35" borderId="16" xfId="0" applyNumberFormat="1" applyFont="1" applyFill="1" applyBorder="1" applyAlignment="1">
      <alignment horizontal="right"/>
    </xf>
    <xf numFmtId="6" fontId="16" fillId="33" borderId="16" xfId="0" applyNumberFormat="1" applyFont="1" applyFill="1" applyBorder="1" applyAlignment="1">
      <alignment horizontal="right"/>
    </xf>
    <xf numFmtId="6" fontId="17" fillId="36" borderId="16" xfId="0" applyNumberFormat="1" applyFont="1" applyFill="1" applyBorder="1" applyAlignment="1">
      <alignment horizontal="right"/>
    </xf>
    <xf numFmtId="6" fontId="17" fillId="35" borderId="16" xfId="0" applyNumberFormat="1" applyFont="1" applyFill="1" applyBorder="1" applyAlignment="1">
      <alignment horizontal="right"/>
    </xf>
    <xf numFmtId="6" fontId="17" fillId="33" borderId="16" xfId="0" applyNumberFormat="1" applyFont="1" applyFill="1" applyBorder="1" applyAlignment="1">
      <alignment horizontal="right"/>
    </xf>
    <xf numFmtId="6" fontId="17" fillId="36" borderId="27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44" fontId="4" fillId="33" borderId="0" xfId="44" applyFont="1" applyFill="1" applyAlignment="1">
      <alignment/>
    </xf>
    <xf numFmtId="44" fontId="4" fillId="35" borderId="0" xfId="44" applyFont="1" applyFill="1" applyAlignment="1">
      <alignment horizontal="center"/>
    </xf>
    <xf numFmtId="44" fontId="4" fillId="33" borderId="0" xfId="44" applyFont="1" applyFill="1" applyAlignment="1">
      <alignment horizontal="left"/>
    </xf>
    <xf numFmtId="44" fontId="4" fillId="35" borderId="0" xfId="44" applyFont="1" applyFill="1" applyBorder="1" applyAlignment="1" applyProtection="1">
      <alignment/>
      <protection/>
    </xf>
    <xf numFmtId="44" fontId="4" fillId="33" borderId="0" xfId="44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6" fontId="0" fillId="33" borderId="23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4" fontId="3" fillId="0" borderId="0" xfId="44" applyFont="1" applyFill="1" applyAlignment="1">
      <alignment/>
    </xf>
    <xf numFmtId="44" fontId="4" fillId="0" borderId="0" xfId="44" applyFont="1" applyFill="1" applyAlignment="1">
      <alignment/>
    </xf>
    <xf numFmtId="44" fontId="3" fillId="36" borderId="28" xfId="44" applyFont="1" applyFill="1" applyBorder="1" applyAlignment="1">
      <alignment/>
    </xf>
    <xf numFmtId="0" fontId="0" fillId="0" borderId="29" xfId="0" applyBorder="1" applyAlignment="1">
      <alignment/>
    </xf>
    <xf numFmtId="44" fontId="4" fillId="35" borderId="29" xfId="44" applyFont="1" applyFill="1" applyBorder="1" applyAlignment="1">
      <alignment/>
    </xf>
    <xf numFmtId="44" fontId="4" fillId="33" borderId="29" xfId="44" applyFont="1" applyFill="1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left"/>
    </xf>
    <xf numFmtId="6" fontId="18" fillId="36" borderId="22" xfId="0" applyNumberFormat="1" applyFont="1" applyFill="1" applyBorder="1" applyAlignment="1">
      <alignment horizontal="right"/>
    </xf>
    <xf numFmtId="6" fontId="18" fillId="35" borderId="16" xfId="0" applyNumberFormat="1" applyFont="1" applyFill="1" applyBorder="1" applyAlignment="1">
      <alignment horizontal="right"/>
    </xf>
    <xf numFmtId="6" fontId="18" fillId="33" borderId="27" xfId="0" applyNumberFormat="1" applyFont="1" applyFill="1" applyBorder="1" applyAlignment="1">
      <alignment horizontal="right"/>
    </xf>
    <xf numFmtId="6" fontId="18" fillId="36" borderId="16" xfId="0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0" fontId="4" fillId="37" borderId="0" xfId="0" applyFont="1" applyFill="1" applyAlignment="1">
      <alignment/>
    </xf>
    <xf numFmtId="7" fontId="4" fillId="0" borderId="0" xfId="0" applyNumberFormat="1" applyFont="1" applyBorder="1" applyAlignment="1">
      <alignment/>
    </xf>
    <xf numFmtId="44" fontId="4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8" fontId="17" fillId="33" borderId="1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0" fontId="0" fillId="35" borderId="17" xfId="44" applyNumberFormat="1" applyFont="1" applyFill="1" applyBorder="1" applyAlignment="1">
      <alignment horizontal="right"/>
    </xf>
    <xf numFmtId="6" fontId="0" fillId="33" borderId="27" xfId="0" applyNumberFormat="1" applyFill="1" applyBorder="1" applyAlignment="1">
      <alignment horizontal="right"/>
    </xf>
    <xf numFmtId="7" fontId="0" fillId="0" borderId="0" xfId="0" applyNumberFormat="1" applyFont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 horizontal="left"/>
    </xf>
    <xf numFmtId="44" fontId="4" fillId="35" borderId="31" xfId="44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4" fontId="3" fillId="0" borderId="0" xfId="44" applyFont="1" applyFill="1" applyBorder="1" applyAlignment="1">
      <alignment/>
    </xf>
    <xf numFmtId="0" fontId="0" fillId="0" borderId="0" xfId="0" applyFill="1" applyBorder="1" applyAlignment="1">
      <alignment horizontal="right"/>
    </xf>
    <xf numFmtId="6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7" fontId="10" fillId="0" borderId="0" xfId="57" applyNumberFormat="1" applyFont="1" applyFill="1" applyBorder="1" applyProtection="1">
      <alignment/>
      <protection/>
    </xf>
    <xf numFmtId="14" fontId="10" fillId="0" borderId="0" xfId="0" applyNumberFormat="1" applyFont="1" applyFill="1" applyBorder="1" applyAlignment="1">
      <alignment horizontal="center" wrapText="1"/>
    </xf>
    <xf numFmtId="44" fontId="0" fillId="0" borderId="32" xfId="44" applyFont="1" applyBorder="1" applyAlignment="1">
      <alignment/>
    </xf>
    <xf numFmtId="44" fontId="0" fillId="0" borderId="33" xfId="44" applyFont="1" applyBorder="1" applyAlignment="1">
      <alignment/>
    </xf>
    <xf numFmtId="44" fontId="0" fillId="0" borderId="34" xfId="44" applyFont="1" applyBorder="1" applyAlignment="1">
      <alignment/>
    </xf>
    <xf numFmtId="44" fontId="0" fillId="35" borderId="35" xfId="44" applyFont="1" applyFill="1" applyBorder="1" applyAlignment="1">
      <alignment/>
    </xf>
    <xf numFmtId="44" fontId="0" fillId="33" borderId="36" xfId="44" applyFont="1" applyFill="1" applyBorder="1" applyAlignment="1">
      <alignment/>
    </xf>
    <xf numFmtId="44" fontId="4" fillId="0" borderId="0" xfId="44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44" fontId="4" fillId="0" borderId="0" xfId="0" applyNumberFormat="1" applyFont="1" applyBorder="1" applyAlignment="1">
      <alignment/>
    </xf>
    <xf numFmtId="8" fontId="11" fillId="33" borderId="0" xfId="44" applyNumberFormat="1" applyFont="1" applyFill="1" applyAlignment="1">
      <alignment/>
    </xf>
    <xf numFmtId="44" fontId="0" fillId="0" borderId="0" xfId="0" applyNumberFormat="1" applyAlignment="1">
      <alignment/>
    </xf>
    <xf numFmtId="6" fontId="11" fillId="35" borderId="0" xfId="44" applyNumberFormat="1" applyFont="1" applyFill="1" applyAlignment="1">
      <alignment/>
    </xf>
    <xf numFmtId="170" fontId="3" fillId="36" borderId="0" xfId="44" applyNumberFormat="1" applyFont="1" applyFill="1" applyAlignment="1">
      <alignment/>
    </xf>
    <xf numFmtId="167" fontId="3" fillId="36" borderId="14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170" fontId="3" fillId="7" borderId="0" xfId="44" applyNumberFormat="1" applyFont="1" applyFill="1" applyAlignment="1">
      <alignment/>
    </xf>
    <xf numFmtId="44" fontId="4" fillId="33" borderId="31" xfId="44" applyFont="1" applyFill="1" applyBorder="1" applyAlignment="1">
      <alignment/>
    </xf>
    <xf numFmtId="44" fontId="4" fillId="0" borderId="0" xfId="0" applyNumberFormat="1" applyFont="1" applyBorder="1" applyAlignment="1">
      <alignment horizontal="left"/>
    </xf>
    <xf numFmtId="170" fontId="4" fillId="0" borderId="0" xfId="0" applyNumberFormat="1" applyFont="1" applyAlignment="1">
      <alignment/>
    </xf>
    <xf numFmtId="44" fontId="3" fillId="38" borderId="0" xfId="44" applyFont="1" applyFill="1" applyAlignment="1">
      <alignment/>
    </xf>
    <xf numFmtId="7" fontId="4" fillId="37" borderId="0" xfId="0" applyNumberFormat="1" applyFont="1" applyFill="1" applyAlignment="1">
      <alignment/>
    </xf>
    <xf numFmtId="44" fontId="54" fillId="35" borderId="0" xfId="44" applyFont="1" applyFill="1" applyAlignment="1">
      <alignment/>
    </xf>
    <xf numFmtId="44" fontId="54" fillId="33" borderId="0" xfId="44" applyFont="1" applyFill="1" applyAlignment="1">
      <alignment/>
    </xf>
    <xf numFmtId="44" fontId="11" fillId="35" borderId="0" xfId="44" applyNumberFormat="1" applyFont="1" applyFill="1" applyAlignment="1">
      <alignment/>
    </xf>
    <xf numFmtId="44" fontId="3" fillId="36" borderId="29" xfId="44" applyFont="1" applyFill="1" applyBorder="1" applyAlignment="1">
      <alignment/>
    </xf>
    <xf numFmtId="0" fontId="3" fillId="36" borderId="0" xfId="0" applyFont="1" applyFill="1" applyAlignment="1">
      <alignment horizontal="right"/>
    </xf>
    <xf numFmtId="44" fontId="3" fillId="36" borderId="0" xfId="44" applyFont="1" applyFill="1" applyAlignment="1">
      <alignment horizontal="right"/>
    </xf>
    <xf numFmtId="44" fontId="4" fillId="0" borderId="0" xfId="44" applyFont="1" applyBorder="1" applyAlignment="1">
      <alignment horizontal="left"/>
    </xf>
    <xf numFmtId="8" fontId="11" fillId="35" borderId="0" xfId="44" applyNumberFormat="1" applyFont="1" applyFill="1" applyAlignment="1">
      <alignment/>
    </xf>
    <xf numFmtId="44" fontId="54" fillId="37" borderId="0" xfId="44" applyFont="1" applyFill="1" applyAlignment="1">
      <alignment/>
    </xf>
    <xf numFmtId="6" fontId="3" fillId="36" borderId="0" xfId="44" applyNumberFormat="1" applyFont="1" applyFill="1" applyAlignment="1">
      <alignment wrapText="1"/>
    </xf>
    <xf numFmtId="6" fontId="0" fillId="0" borderId="0" xfId="0" applyNumberFormat="1" applyFont="1" applyAlignment="1">
      <alignment/>
    </xf>
    <xf numFmtId="8" fontId="0" fillId="0" borderId="37" xfId="44" applyNumberFormat="1" applyFont="1" applyBorder="1" applyAlignment="1">
      <alignment/>
    </xf>
    <xf numFmtId="6" fontId="4" fillId="35" borderId="0" xfId="44" applyNumberFormat="1" applyFont="1" applyFill="1" applyAlignment="1">
      <alignment/>
    </xf>
    <xf numFmtId="167" fontId="3" fillId="36" borderId="0" xfId="42" applyNumberFormat="1" applyFont="1" applyFill="1" applyBorder="1" applyAlignment="1">
      <alignment/>
    </xf>
    <xf numFmtId="8" fontId="17" fillId="35" borderId="16" xfId="0" applyNumberFormat="1" applyFont="1" applyFill="1" applyBorder="1" applyAlignment="1">
      <alignment horizontal="right"/>
    </xf>
    <xf numFmtId="49" fontId="3" fillId="0" borderId="27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2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14" fontId="10" fillId="0" borderId="27" xfId="0" applyNumberFormat="1" applyFont="1" applyBorder="1" applyAlignment="1">
      <alignment horizontal="center" wrapText="1"/>
    </xf>
    <xf numFmtId="14" fontId="10" fillId="0" borderId="20" xfId="0" applyNumberFormat="1" applyFont="1" applyBorder="1" applyAlignment="1">
      <alignment horizont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1050-taxyear2008 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doe.state.mi.us/TaxableValue/default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8"/>
  <sheetViews>
    <sheetView showGridLines="0" tabSelected="1" zoomScale="85" zoomScaleNormal="85" zoomScaleSheetLayoutView="100" zoomScalePageLayoutView="0" workbookViewId="0" topLeftCell="D1">
      <pane ySplit="8" topLeftCell="A30" activePane="bottomLeft" state="frozen"/>
      <selection pane="topLeft" activeCell="G1" sqref="G1"/>
      <selection pane="bottomLeft" activeCell="W69" sqref="W69"/>
    </sheetView>
  </sheetViews>
  <sheetFormatPr defaultColWidth="9.140625" defaultRowHeight="12.75"/>
  <cols>
    <col min="1" max="1" width="10.8515625" style="1" customWidth="1"/>
    <col min="2" max="2" width="12.28125" style="1" customWidth="1"/>
    <col min="3" max="3" width="8.421875" style="0" customWidth="1"/>
    <col min="4" max="4" width="24.421875" style="0" customWidth="1"/>
    <col min="5" max="5" width="16.57421875" style="0" customWidth="1"/>
    <col min="6" max="6" width="8.28125" style="0" customWidth="1"/>
    <col min="7" max="7" width="12.00390625" style="0" customWidth="1"/>
    <col min="8" max="8" width="13.7109375" style="0" customWidth="1"/>
    <col min="9" max="9" width="9.421875" style="0" customWidth="1"/>
    <col min="10" max="10" width="11.421875" style="0" customWidth="1"/>
    <col min="11" max="11" width="13.00390625" style="0" customWidth="1"/>
    <col min="12" max="12" width="9.140625" style="55" customWidth="1"/>
    <col min="13" max="13" width="10.8515625" style="0" customWidth="1"/>
    <col min="14" max="14" width="15.00390625" style="0" customWidth="1"/>
    <col min="15" max="15" width="11.7109375" style="55" customWidth="1"/>
    <col min="16" max="16" width="11.28125" style="0" customWidth="1"/>
    <col min="17" max="17" width="7.421875" style="1" customWidth="1"/>
    <col min="18" max="18" width="12.8515625" style="1" customWidth="1"/>
    <col min="19" max="19" width="15.8515625" style="0" customWidth="1"/>
    <col min="20" max="20" width="9.421875" style="55" customWidth="1"/>
    <col min="21" max="21" width="10.28125" style="0" customWidth="1"/>
    <col min="22" max="22" width="15.421875" style="45" customWidth="1"/>
    <col min="23" max="23" width="10.57421875" style="45" customWidth="1"/>
    <col min="24" max="24" width="16.28125" style="0" customWidth="1"/>
    <col min="25" max="25" width="15.28125" style="52" customWidth="1"/>
    <col min="26" max="26" width="14.7109375" style="47" customWidth="1"/>
    <col min="27" max="27" width="15.421875" style="0" bestFit="1" customWidth="1"/>
    <col min="28" max="28" width="14.140625" style="0" customWidth="1"/>
    <col min="29" max="29" width="13.421875" style="0" bestFit="1" customWidth="1"/>
  </cols>
  <sheetData>
    <row r="1" spans="6:26" ht="12.75">
      <c r="F1" s="149" t="s">
        <v>63</v>
      </c>
      <c r="L1" s="131"/>
      <c r="M1" s="131"/>
      <c r="N1" s="131"/>
      <c r="O1" s="131"/>
      <c r="P1" s="131"/>
      <c r="Q1" s="132"/>
      <c r="R1" s="132"/>
      <c r="S1" s="131"/>
      <c r="T1" s="131"/>
      <c r="V1" s="133"/>
      <c r="W1" s="133"/>
      <c r="X1" s="131"/>
      <c r="Y1" s="134"/>
      <c r="Z1" s="134"/>
    </row>
    <row r="2" spans="6:26" ht="12.75">
      <c r="F2" s="176" t="s">
        <v>83</v>
      </c>
      <c r="L2" s="131"/>
      <c r="M2" s="131"/>
      <c r="N2" s="131"/>
      <c r="O2" s="131"/>
      <c r="P2" s="131"/>
      <c r="Q2" s="132"/>
      <c r="R2" s="132"/>
      <c r="S2" s="131"/>
      <c r="T2" s="131"/>
      <c r="V2" s="133"/>
      <c r="W2" s="133"/>
      <c r="X2" s="131"/>
      <c r="Y2" s="134"/>
      <c r="Z2" s="134"/>
    </row>
    <row r="3" spans="12:26" ht="12.75">
      <c r="L3" s="131"/>
      <c r="M3" s="131"/>
      <c r="N3" s="131"/>
      <c r="O3" s="131"/>
      <c r="P3" s="131"/>
      <c r="Q3" s="132"/>
      <c r="R3" s="132"/>
      <c r="S3" s="131"/>
      <c r="T3" s="131"/>
      <c r="V3" s="133"/>
      <c r="W3" s="133"/>
      <c r="X3" s="131"/>
      <c r="Y3" s="134"/>
      <c r="Z3" s="134"/>
    </row>
    <row r="4" spans="5:26" ht="12.75">
      <c r="E4" t="s">
        <v>44</v>
      </c>
      <c r="G4" s="51" t="s">
        <v>43</v>
      </c>
      <c r="L4" s="131"/>
      <c r="M4" s="131"/>
      <c r="N4" s="131"/>
      <c r="O4" s="131"/>
      <c r="P4" s="131"/>
      <c r="Q4" s="132"/>
      <c r="R4" s="132"/>
      <c r="S4" s="131"/>
      <c r="T4" s="131"/>
      <c r="V4" s="133"/>
      <c r="W4" s="133"/>
      <c r="X4" s="131"/>
      <c r="Y4" s="134"/>
      <c r="Z4" s="134"/>
    </row>
    <row r="5" spans="12:26" ht="12.75">
      <c r="L5" s="131"/>
      <c r="M5" s="131"/>
      <c r="N5" s="131"/>
      <c r="O5" s="131"/>
      <c r="P5" s="131"/>
      <c r="Q5" s="132"/>
      <c r="R5" s="132"/>
      <c r="S5" s="131"/>
      <c r="T5" s="131"/>
      <c r="V5" s="133"/>
      <c r="W5" s="133"/>
      <c r="X5" s="131"/>
      <c r="Y5" s="134"/>
      <c r="Z5" s="134"/>
    </row>
    <row r="6" spans="1:24" ht="12.75">
      <c r="A6" s="218" t="s">
        <v>0</v>
      </c>
      <c r="B6" s="218" t="s">
        <v>1</v>
      </c>
      <c r="C6" s="221" t="s">
        <v>60</v>
      </c>
      <c r="D6" s="221"/>
      <c r="E6" s="73" t="s">
        <v>2</v>
      </c>
      <c r="F6" s="56" t="s">
        <v>4</v>
      </c>
      <c r="G6" s="4" t="s">
        <v>3</v>
      </c>
      <c r="H6" s="83" t="s">
        <v>5</v>
      </c>
      <c r="I6" s="56" t="s">
        <v>4</v>
      </c>
      <c r="J6" s="5" t="s">
        <v>3</v>
      </c>
      <c r="K6" s="83" t="s">
        <v>6</v>
      </c>
      <c r="L6" s="56" t="s">
        <v>4</v>
      </c>
      <c r="M6" s="5" t="s">
        <v>3</v>
      </c>
      <c r="N6" s="83" t="s">
        <v>7</v>
      </c>
      <c r="O6" s="56" t="s">
        <v>4</v>
      </c>
      <c r="P6" s="92" t="s">
        <v>8</v>
      </c>
      <c r="Q6" s="218" t="s">
        <v>9</v>
      </c>
      <c r="R6" s="218" t="s">
        <v>10</v>
      </c>
      <c r="S6" s="83" t="s">
        <v>37</v>
      </c>
      <c r="T6" s="68" t="s">
        <v>52</v>
      </c>
      <c r="U6" s="92" t="s">
        <v>8</v>
      </c>
      <c r="V6" s="90" t="s">
        <v>73</v>
      </c>
      <c r="W6" s="90"/>
      <c r="X6" t="s">
        <v>45</v>
      </c>
    </row>
    <row r="7" spans="1:27" ht="12.75">
      <c r="A7" s="219"/>
      <c r="B7" s="219"/>
      <c r="C7" s="222"/>
      <c r="D7" s="222"/>
      <c r="E7" s="74" t="s">
        <v>11</v>
      </c>
      <c r="F7" s="57"/>
      <c r="G7" s="6"/>
      <c r="H7" s="84" t="s">
        <v>12</v>
      </c>
      <c r="I7" s="57"/>
      <c r="J7" s="7"/>
      <c r="K7" s="84" t="s">
        <v>12</v>
      </c>
      <c r="L7" s="57"/>
      <c r="M7" s="7"/>
      <c r="N7" s="84" t="s">
        <v>13</v>
      </c>
      <c r="O7" s="57"/>
      <c r="P7" s="93"/>
      <c r="Q7" s="219"/>
      <c r="R7" s="219"/>
      <c r="S7" s="84"/>
      <c r="T7" s="57" t="s">
        <v>53</v>
      </c>
      <c r="U7" s="93"/>
      <c r="V7" s="90" t="s">
        <v>72</v>
      </c>
      <c r="W7" s="90"/>
      <c r="Y7" s="52" t="s">
        <v>38</v>
      </c>
      <c r="AA7" t="s">
        <v>49</v>
      </c>
    </row>
    <row r="8" spans="1:27" ht="12.75">
      <c r="A8" s="220"/>
      <c r="B8" s="220"/>
      <c r="C8" s="223"/>
      <c r="D8" s="223"/>
      <c r="E8" s="75" t="s">
        <v>14</v>
      </c>
      <c r="F8" s="58">
        <v>0</v>
      </c>
      <c r="G8" s="8">
        <v>0.0085</v>
      </c>
      <c r="H8" s="85" t="s">
        <v>15</v>
      </c>
      <c r="I8" s="58">
        <v>0</v>
      </c>
      <c r="J8" s="9">
        <v>0.0085</v>
      </c>
      <c r="K8" s="85" t="s">
        <v>15</v>
      </c>
      <c r="L8" s="58">
        <v>0.006</v>
      </c>
      <c r="M8" s="9">
        <v>0.0085</v>
      </c>
      <c r="N8" s="85">
        <v>0</v>
      </c>
      <c r="O8" s="58">
        <v>0.018</v>
      </c>
      <c r="P8" s="9">
        <v>0.0085</v>
      </c>
      <c r="Q8" s="220"/>
      <c r="R8" s="220"/>
      <c r="S8" s="85"/>
      <c r="T8" s="58"/>
      <c r="U8" s="9">
        <v>0.00425</v>
      </c>
      <c r="V8" s="70" t="s">
        <v>54</v>
      </c>
      <c r="W8" s="70"/>
      <c r="Y8" s="52" t="s">
        <v>39</v>
      </c>
      <c r="Z8" s="47" t="s">
        <v>3</v>
      </c>
      <c r="AA8" t="s">
        <v>51</v>
      </c>
    </row>
    <row r="9" spans="1:27" ht="12.75">
      <c r="A9" s="2"/>
      <c r="B9" s="2"/>
      <c r="C9" s="3"/>
      <c r="D9" s="3"/>
      <c r="E9" s="74"/>
      <c r="F9" s="59"/>
      <c r="G9" s="10"/>
      <c r="H9" s="74"/>
      <c r="I9" s="59"/>
      <c r="J9" s="11"/>
      <c r="K9" s="74"/>
      <c r="L9" s="59"/>
      <c r="M9" s="11"/>
      <c r="N9" s="74">
        <v>8260343</v>
      </c>
      <c r="O9" s="59"/>
      <c r="P9" s="11"/>
      <c r="Q9" s="2"/>
      <c r="R9" s="2"/>
      <c r="S9" s="74"/>
      <c r="T9" s="59"/>
      <c r="U9" s="11"/>
      <c r="V9" s="135"/>
      <c r="W9" s="196"/>
      <c r="X9" s="136"/>
      <c r="Y9" s="137"/>
      <c r="Z9" s="138"/>
      <c r="AA9" s="139" t="s">
        <v>50</v>
      </c>
    </row>
    <row r="10" spans="1:24" ht="12.75">
      <c r="A10" s="214" t="s">
        <v>16</v>
      </c>
      <c r="B10" s="208" t="s">
        <v>17</v>
      </c>
      <c r="C10" s="212">
        <v>81050</v>
      </c>
      <c r="D10" s="15" t="s">
        <v>18</v>
      </c>
      <c r="E10" s="116">
        <v>58108280</v>
      </c>
      <c r="F10" s="117">
        <f>G10*F$8</f>
        <v>0</v>
      </c>
      <c r="G10" s="118">
        <f>E10*G$8</f>
        <v>493920.38000000006</v>
      </c>
      <c r="H10" s="116">
        <v>0</v>
      </c>
      <c r="I10" s="117">
        <f>H10*I$8</f>
        <v>0</v>
      </c>
      <c r="J10" s="118"/>
      <c r="K10" s="116">
        <v>19500</v>
      </c>
      <c r="L10" s="117">
        <f>K10*L$8</f>
        <v>117</v>
      </c>
      <c r="M10" s="118">
        <f>K10*M$8</f>
        <v>165.75</v>
      </c>
      <c r="N10" s="116">
        <v>6682192</v>
      </c>
      <c r="O10" s="117">
        <f>N10*O$8</f>
        <v>120279.45599999999</v>
      </c>
      <c r="P10" s="118">
        <f>N10*P$8</f>
        <v>56798.632000000005</v>
      </c>
      <c r="Q10" s="216">
        <v>43532</v>
      </c>
      <c r="R10" s="210" t="s">
        <v>70</v>
      </c>
      <c r="S10" s="76">
        <v>0</v>
      </c>
      <c r="T10" s="60"/>
      <c r="U10" s="16"/>
      <c r="V10" s="91">
        <f>E10+H10+K10+N10</f>
        <v>64809972</v>
      </c>
      <c r="W10" s="91"/>
      <c r="X10" s="145" t="s">
        <v>19</v>
      </c>
    </row>
    <row r="11" spans="1:27" ht="12.75">
      <c r="A11" s="215"/>
      <c r="B11" s="209"/>
      <c r="C11" s="213"/>
      <c r="D11" s="19" t="s">
        <v>20</v>
      </c>
      <c r="E11" s="77">
        <v>0</v>
      </c>
      <c r="F11" s="61"/>
      <c r="G11" s="20"/>
      <c r="H11" s="77">
        <v>0</v>
      </c>
      <c r="I11" s="61"/>
      <c r="J11" s="20"/>
      <c r="K11" s="77">
        <v>0</v>
      </c>
      <c r="L11" s="61"/>
      <c r="M11" s="20"/>
      <c r="N11" s="77">
        <v>0</v>
      </c>
      <c r="O11" s="61"/>
      <c r="P11" s="20"/>
      <c r="Q11" s="217"/>
      <c r="R11" s="211"/>
      <c r="S11" s="77">
        <v>0</v>
      </c>
      <c r="T11" s="61"/>
      <c r="U11" s="20"/>
      <c r="V11" s="91">
        <f>SUM(E11:R11)</f>
        <v>0</v>
      </c>
      <c r="W11" s="90"/>
      <c r="X11" t="s">
        <v>41</v>
      </c>
      <c r="Y11" s="127">
        <v>120395.78</v>
      </c>
      <c r="Z11" s="128">
        <v>550882.2</v>
      </c>
      <c r="AA11" s="123"/>
    </row>
    <row r="12" spans="1:26" ht="12.75">
      <c r="A12" s="215"/>
      <c r="B12" s="209"/>
      <c r="C12" s="213"/>
      <c r="D12" s="19" t="s">
        <v>21</v>
      </c>
      <c r="E12" s="77">
        <v>0</v>
      </c>
      <c r="F12" s="61"/>
      <c r="G12" s="20"/>
      <c r="H12" s="77">
        <v>0</v>
      </c>
      <c r="I12" s="61"/>
      <c r="J12" s="20"/>
      <c r="K12" s="77">
        <v>0</v>
      </c>
      <c r="L12" s="61"/>
      <c r="M12" s="20"/>
      <c r="N12" s="77">
        <v>0</v>
      </c>
      <c r="O12" s="61"/>
      <c r="P12" s="20"/>
      <c r="Q12" s="217"/>
      <c r="R12" s="211"/>
      <c r="S12" s="77">
        <v>0</v>
      </c>
      <c r="T12" s="61"/>
      <c r="U12" s="20"/>
      <c r="V12" s="90">
        <f>SUM(E12:R12)</f>
        <v>0</v>
      </c>
      <c r="W12" s="90"/>
      <c r="X12" t="s">
        <v>40</v>
      </c>
      <c r="Y12" s="181">
        <f>+L10+O10</f>
        <v>120396.45599999999</v>
      </c>
      <c r="Z12" s="179">
        <f>G10+J10+M10+P10</f>
        <v>550884.7620000001</v>
      </c>
    </row>
    <row r="13" spans="1:24" ht="12.75">
      <c r="A13" s="21"/>
      <c r="B13" s="22"/>
      <c r="C13" s="23"/>
      <c r="D13" s="24"/>
      <c r="E13" s="78"/>
      <c r="F13" s="62"/>
      <c r="G13" s="25"/>
      <c r="H13" s="78"/>
      <c r="I13" s="62"/>
      <c r="J13" s="25"/>
      <c r="K13" s="78"/>
      <c r="L13" s="62"/>
      <c r="M13" s="25"/>
      <c r="N13" s="78"/>
      <c r="O13" s="62"/>
      <c r="P13" s="25"/>
      <c r="Q13" s="26"/>
      <c r="R13" s="27"/>
      <c r="S13" s="78"/>
      <c r="T13" s="62"/>
      <c r="U13" s="25"/>
      <c r="V13" s="90"/>
      <c r="W13" s="90"/>
      <c r="X13" t="s">
        <v>46</v>
      </c>
    </row>
    <row r="14" spans="1:27" ht="12.75">
      <c r="A14" s="12"/>
      <c r="B14" s="13"/>
      <c r="C14" s="14"/>
      <c r="D14" s="140"/>
      <c r="E14" s="106"/>
      <c r="F14" s="63"/>
      <c r="G14" s="29"/>
      <c r="H14" s="79"/>
      <c r="I14" s="63"/>
      <c r="J14" s="29"/>
      <c r="K14" s="79"/>
      <c r="L14" s="63"/>
      <c r="M14" s="29"/>
      <c r="N14" s="79"/>
      <c r="O14" s="63"/>
      <c r="P14" s="29"/>
      <c r="Q14" s="17"/>
      <c r="R14" s="18"/>
      <c r="S14" s="79"/>
      <c r="T14" s="63"/>
      <c r="U14" s="29"/>
      <c r="V14" s="90"/>
      <c r="W14" s="90"/>
      <c r="X14" s="30" t="s">
        <v>42</v>
      </c>
      <c r="Y14" s="53">
        <f>+Y11-Y12</f>
        <v>-0.6759999999922002</v>
      </c>
      <c r="Z14" s="48">
        <f>+Z11-Z12</f>
        <v>-2.5620000001508743</v>
      </c>
      <c r="AA14" t="s">
        <v>48</v>
      </c>
    </row>
    <row r="15" spans="1:24" ht="22.5">
      <c r="A15" s="214" t="s">
        <v>77</v>
      </c>
      <c r="B15" s="208" t="s">
        <v>22</v>
      </c>
      <c r="C15" s="212">
        <v>81050</v>
      </c>
      <c r="D15" s="15" t="s">
        <v>18</v>
      </c>
      <c r="E15" s="119">
        <v>181775480</v>
      </c>
      <c r="F15" s="120">
        <f>G15*F$8</f>
        <v>0</v>
      </c>
      <c r="G15" s="121">
        <f>E15*G$8</f>
        <v>1545091.58</v>
      </c>
      <c r="H15" s="119">
        <v>0</v>
      </c>
      <c r="I15" s="120">
        <f>H15*I$8</f>
        <v>0</v>
      </c>
      <c r="J15" s="121"/>
      <c r="K15" s="119">
        <v>542900</v>
      </c>
      <c r="L15" s="120">
        <f>K15*L$8</f>
        <v>3257.4</v>
      </c>
      <c r="M15" s="121">
        <f>K15*M$8</f>
        <v>4614.650000000001</v>
      </c>
      <c r="N15" s="119">
        <v>56563076</v>
      </c>
      <c r="O15" s="120">
        <f>N15*O$8</f>
        <v>1018135.3679999999</v>
      </c>
      <c r="P15" s="121">
        <f>N15*P$8</f>
        <v>480786.146</v>
      </c>
      <c r="Q15" s="216">
        <v>43584</v>
      </c>
      <c r="R15" s="210" t="s">
        <v>71</v>
      </c>
      <c r="S15" s="76">
        <v>0</v>
      </c>
      <c r="T15" s="60"/>
      <c r="U15" s="16">
        <f>S15*U$8</f>
        <v>0</v>
      </c>
      <c r="V15" s="91">
        <f>E15+H15+K15+N15</f>
        <v>238881456</v>
      </c>
      <c r="W15" s="202" t="s">
        <v>78</v>
      </c>
      <c r="X15" s="192" t="s">
        <v>80</v>
      </c>
    </row>
    <row r="16" spans="1:27" ht="12.75">
      <c r="A16" s="215"/>
      <c r="B16" s="209"/>
      <c r="C16" s="213"/>
      <c r="D16" s="19" t="s">
        <v>20</v>
      </c>
      <c r="E16" s="77">
        <v>0</v>
      </c>
      <c r="F16" s="61"/>
      <c r="G16" s="20"/>
      <c r="H16" s="77">
        <v>0</v>
      </c>
      <c r="I16" s="61"/>
      <c r="J16" s="20"/>
      <c r="K16" s="77">
        <v>0</v>
      </c>
      <c r="L16" s="61"/>
      <c r="M16" s="20"/>
      <c r="N16" s="77">
        <v>0</v>
      </c>
      <c r="O16" s="61"/>
      <c r="P16" s="20"/>
      <c r="Q16" s="217"/>
      <c r="R16" s="211"/>
      <c r="S16" s="77" t="s">
        <v>74</v>
      </c>
      <c r="T16" s="61"/>
      <c r="U16" s="20"/>
      <c r="V16" s="90"/>
      <c r="W16" s="198" t="s">
        <v>62</v>
      </c>
      <c r="X16" t="s">
        <v>41</v>
      </c>
      <c r="Y16" s="114">
        <v>1021301.9</v>
      </c>
      <c r="Z16" s="124">
        <f>2017125.79+14011.11</f>
        <v>2031136.9000000001</v>
      </c>
      <c r="AA16" s="203" t="s">
        <v>78</v>
      </c>
    </row>
    <row r="17" spans="1:26" ht="12.75">
      <c r="A17" s="215"/>
      <c r="B17" s="209"/>
      <c r="C17" s="213"/>
      <c r="D17" s="19" t="s">
        <v>21</v>
      </c>
      <c r="E17" s="77">
        <v>0</v>
      </c>
      <c r="F17" s="61"/>
      <c r="G17" s="20"/>
      <c r="H17" s="77">
        <v>0</v>
      </c>
      <c r="I17" s="61"/>
      <c r="J17" s="20"/>
      <c r="K17" s="77">
        <v>0</v>
      </c>
      <c r="L17" s="61"/>
      <c r="M17" s="20"/>
      <c r="N17" s="77">
        <v>0</v>
      </c>
      <c r="O17" s="61"/>
      <c r="P17" s="20"/>
      <c r="Q17" s="217"/>
      <c r="R17" s="211"/>
      <c r="S17" s="77">
        <v>0</v>
      </c>
      <c r="T17" s="61"/>
      <c r="U17" s="20"/>
      <c r="V17" s="197" t="s">
        <v>47</v>
      </c>
      <c r="W17" s="182">
        <v>151100</v>
      </c>
      <c r="X17" t="s">
        <v>40</v>
      </c>
      <c r="Y17" s="181">
        <f>+L15+O15</f>
        <v>1021392.7679999999</v>
      </c>
      <c r="Z17" s="96">
        <f>G15+J15+M15+P15+U15+(W17/1000*W18)</f>
        <v>2031271.5987</v>
      </c>
    </row>
    <row r="18" spans="1:27" ht="12.75">
      <c r="A18" s="21"/>
      <c r="B18" s="22"/>
      <c r="C18" s="23"/>
      <c r="D18" s="24"/>
      <c r="E18" s="78"/>
      <c r="F18" s="62"/>
      <c r="G18" s="25"/>
      <c r="H18" s="78"/>
      <c r="I18" s="62"/>
      <c r="J18" s="25"/>
      <c r="K18" s="78"/>
      <c r="L18" s="62"/>
      <c r="M18" s="25"/>
      <c r="N18" s="78"/>
      <c r="O18" s="62"/>
      <c r="P18" s="25"/>
      <c r="Q18" s="26"/>
      <c r="R18" s="27"/>
      <c r="S18" s="78"/>
      <c r="T18" s="62"/>
      <c r="U18" s="25"/>
      <c r="V18" s="197" t="s">
        <v>61</v>
      </c>
      <c r="W18" s="183">
        <v>5.157</v>
      </c>
      <c r="X18" t="s">
        <v>55</v>
      </c>
      <c r="AA18" s="43"/>
    </row>
    <row r="19" spans="1:27" ht="25.5">
      <c r="A19" s="97"/>
      <c r="B19" s="98"/>
      <c r="C19" s="99"/>
      <c r="D19" s="100"/>
      <c r="E19" s="101"/>
      <c r="F19" s="102"/>
      <c r="G19" s="103"/>
      <c r="H19" s="101"/>
      <c r="I19" s="102"/>
      <c r="J19" s="103"/>
      <c r="K19" s="101"/>
      <c r="L19" s="102"/>
      <c r="M19" s="103"/>
      <c r="N19" s="101"/>
      <c r="O19" s="102"/>
      <c r="P19" s="103"/>
      <c r="Q19" s="104"/>
      <c r="R19" s="105"/>
      <c r="S19" s="101"/>
      <c r="T19" s="102"/>
      <c r="U19" s="103"/>
      <c r="V19" s="197"/>
      <c r="W19" s="206"/>
      <c r="X19" s="185" t="s">
        <v>82</v>
      </c>
      <c r="AA19" s="43"/>
    </row>
    <row r="20" spans="1:27" ht="12.75">
      <c r="A20" s="12"/>
      <c r="B20" s="13"/>
      <c r="C20" s="14"/>
      <c r="D20" s="28"/>
      <c r="E20" s="79"/>
      <c r="F20" s="63"/>
      <c r="G20" s="29"/>
      <c r="H20" s="79"/>
      <c r="I20" s="63"/>
      <c r="J20" s="29"/>
      <c r="K20" s="79"/>
      <c r="L20" s="63"/>
      <c r="M20" s="29"/>
      <c r="N20" s="79"/>
      <c r="O20" s="63"/>
      <c r="P20" s="29"/>
      <c r="Q20" s="17"/>
      <c r="R20" s="18"/>
      <c r="S20" s="79"/>
      <c r="T20" s="63"/>
      <c r="U20" s="29"/>
      <c r="V20" s="197" t="s">
        <v>84</v>
      </c>
      <c r="W20" s="90">
        <f>+W17*W18/1000</f>
        <v>779.2226999999999</v>
      </c>
      <c r="X20" s="30" t="s">
        <v>42</v>
      </c>
      <c r="Y20" s="53">
        <f>+Y16-Y17+Y15</f>
        <v>-90.86799999990035</v>
      </c>
      <c r="Z20" s="48">
        <f>+Z16-Z17-Z18+Z15+Z19</f>
        <v>-134.69869999983348</v>
      </c>
      <c r="AA20" t="s">
        <v>58</v>
      </c>
    </row>
    <row r="21" spans="1:27" ht="12.75">
      <c r="A21" s="214" t="s">
        <v>23</v>
      </c>
      <c r="B21" s="208" t="s">
        <v>22</v>
      </c>
      <c r="C21" s="212">
        <v>81050</v>
      </c>
      <c r="D21" s="15" t="s">
        <v>18</v>
      </c>
      <c r="E21" s="119">
        <v>195212</v>
      </c>
      <c r="F21" s="120">
        <f>G21*F$8</f>
        <v>0</v>
      </c>
      <c r="G21" s="121">
        <f>E21*G$8</f>
        <v>1659.3020000000001</v>
      </c>
      <c r="H21" s="119">
        <v>0</v>
      </c>
      <c r="I21" s="120">
        <f>H21*I$8</f>
        <v>0</v>
      </c>
      <c r="J21" s="121"/>
      <c r="K21" s="119">
        <v>0</v>
      </c>
      <c r="L21" s="120">
        <f>K21*L$8</f>
        <v>0</v>
      </c>
      <c r="M21" s="121">
        <f>K21*M$8</f>
        <v>0</v>
      </c>
      <c r="N21" s="119">
        <v>502099</v>
      </c>
      <c r="O21" s="120">
        <f>N21*O$8</f>
        <v>9037.782</v>
      </c>
      <c r="P21" s="121">
        <f>N21*P$8</f>
        <v>4267.8415</v>
      </c>
      <c r="Q21" s="216">
        <v>43584</v>
      </c>
      <c r="R21" s="210" t="s">
        <v>71</v>
      </c>
      <c r="S21" s="76">
        <v>0</v>
      </c>
      <c r="T21" s="60"/>
      <c r="U21" s="16">
        <f>S21*U$8</f>
        <v>0</v>
      </c>
      <c r="V21" s="91">
        <f>E21+H21+K21+N21</f>
        <v>697311</v>
      </c>
      <c r="W21" s="91"/>
      <c r="X21" s="146" t="s">
        <v>59</v>
      </c>
      <c r="Y21" s="53"/>
      <c r="Z21" s="48"/>
      <c r="AA21" s="32"/>
    </row>
    <row r="22" spans="1:26" ht="12.75">
      <c r="A22" s="215"/>
      <c r="B22" s="209"/>
      <c r="C22" s="213"/>
      <c r="D22" s="19" t="s">
        <v>20</v>
      </c>
      <c r="E22" s="77">
        <v>0</v>
      </c>
      <c r="F22" s="61"/>
      <c r="G22" s="20"/>
      <c r="H22" s="77">
        <v>0</v>
      </c>
      <c r="I22" s="61"/>
      <c r="J22" s="20"/>
      <c r="K22" s="77">
        <v>0</v>
      </c>
      <c r="L22" s="61"/>
      <c r="M22" s="20"/>
      <c r="N22" s="77">
        <v>0</v>
      </c>
      <c r="O22" s="61"/>
      <c r="P22" s="20"/>
      <c r="Q22" s="217"/>
      <c r="R22" s="211"/>
      <c r="S22" s="77">
        <v>0</v>
      </c>
      <c r="T22" s="61"/>
      <c r="U22" s="20"/>
      <c r="V22" s="90">
        <f>SUM(E22:R22)</f>
        <v>0</v>
      </c>
      <c r="W22" s="90"/>
      <c r="X22" t="s">
        <v>41</v>
      </c>
      <c r="Y22" s="125">
        <v>9037.76</v>
      </c>
      <c r="Z22" s="126">
        <v>5927.1</v>
      </c>
    </row>
    <row r="23" spans="1:26" ht="12.75">
      <c r="A23" s="215"/>
      <c r="B23" s="209"/>
      <c r="C23" s="213"/>
      <c r="D23" s="19" t="s">
        <v>21</v>
      </c>
      <c r="E23" s="77">
        <v>0</v>
      </c>
      <c r="F23" s="61"/>
      <c r="G23" s="20"/>
      <c r="H23" s="77">
        <v>0</v>
      </c>
      <c r="I23" s="61"/>
      <c r="J23" s="20"/>
      <c r="K23" s="77">
        <v>0</v>
      </c>
      <c r="L23" s="61"/>
      <c r="M23" s="20"/>
      <c r="N23" s="77">
        <v>0</v>
      </c>
      <c r="O23" s="61"/>
      <c r="P23" s="20"/>
      <c r="Q23" s="217"/>
      <c r="R23" s="211"/>
      <c r="S23" s="77">
        <v>0</v>
      </c>
      <c r="T23" s="61"/>
      <c r="U23" s="20"/>
      <c r="V23" s="90">
        <f>SUM(E23:R23)</f>
        <v>0</v>
      </c>
      <c r="W23" s="90"/>
      <c r="X23" t="s">
        <v>40</v>
      </c>
      <c r="Y23" s="95">
        <f>+L21+O21</f>
        <v>9037.782</v>
      </c>
      <c r="Z23" s="179">
        <f>G21+J21+M21+P21</f>
        <v>5927.1435</v>
      </c>
    </row>
    <row r="24" spans="1:24" ht="12.75">
      <c r="A24" s="21"/>
      <c r="B24" s="22"/>
      <c r="C24" s="23"/>
      <c r="D24" s="24"/>
      <c r="E24" s="78"/>
      <c r="F24" s="62"/>
      <c r="G24" s="25"/>
      <c r="H24" s="78"/>
      <c r="I24" s="62"/>
      <c r="J24" s="25"/>
      <c r="K24" s="78"/>
      <c r="L24" s="62"/>
      <c r="M24" s="25"/>
      <c r="N24" s="78"/>
      <c r="O24" s="62"/>
      <c r="P24" s="25"/>
      <c r="Q24" s="26"/>
      <c r="R24" s="27"/>
      <c r="S24" s="78"/>
      <c r="T24" s="62"/>
      <c r="U24" s="25"/>
      <c r="V24" s="90"/>
      <c r="W24" s="90"/>
      <c r="X24" t="s">
        <v>46</v>
      </c>
    </row>
    <row r="25" spans="1:27" ht="12.75">
      <c r="A25" s="12"/>
      <c r="B25" s="13"/>
      <c r="C25" s="14"/>
      <c r="D25" s="107"/>
      <c r="E25" s="111" t="s">
        <v>56</v>
      </c>
      <c r="F25" s="112"/>
      <c r="G25" s="113"/>
      <c r="H25" s="79"/>
      <c r="I25" s="63"/>
      <c r="J25" s="29"/>
      <c r="K25" s="79"/>
      <c r="L25" s="109"/>
      <c r="M25" s="110" t="s">
        <v>56</v>
      </c>
      <c r="N25" s="106"/>
      <c r="O25" s="63"/>
      <c r="P25" s="108"/>
      <c r="Q25" s="17"/>
      <c r="R25" s="18"/>
      <c r="S25" s="79"/>
      <c r="T25" s="63"/>
      <c r="U25" s="29"/>
      <c r="V25" s="90"/>
      <c r="W25" s="90"/>
      <c r="X25" s="30" t="s">
        <v>42</v>
      </c>
      <c r="Y25" s="53">
        <f>+Y22-Y23</f>
        <v>-0.02199999999902502</v>
      </c>
      <c r="Z25" s="48">
        <f>+Z22-Z23</f>
        <v>-0.04349999999976717</v>
      </c>
      <c r="AA25" t="s">
        <v>48</v>
      </c>
    </row>
    <row r="26" spans="1:26" ht="12.75">
      <c r="A26" s="214" t="s">
        <v>57</v>
      </c>
      <c r="B26" s="208" t="s">
        <v>22</v>
      </c>
      <c r="C26" s="212">
        <v>81050</v>
      </c>
      <c r="D26" s="15" t="s">
        <v>18</v>
      </c>
      <c r="E26" s="119">
        <v>84356004</v>
      </c>
      <c r="F26" s="120">
        <f>G26*F$8</f>
        <v>0</v>
      </c>
      <c r="G26" s="121">
        <f>E26*G$8</f>
        <v>717026.0340000001</v>
      </c>
      <c r="H26" s="141">
        <v>594270</v>
      </c>
      <c r="I26" s="142">
        <f>H26*I$8</f>
        <v>0</v>
      </c>
      <c r="J26" s="143">
        <f>H26*J$8</f>
        <v>5051.295</v>
      </c>
      <c r="K26" s="144">
        <v>229599</v>
      </c>
      <c r="L26" s="120">
        <f>K26*L$8</f>
        <v>1377.594</v>
      </c>
      <c r="M26" s="121">
        <f>K26*M$8</f>
        <v>1951.5915000000002</v>
      </c>
      <c r="N26" s="119">
        <v>12099009</v>
      </c>
      <c r="O26" s="120">
        <f>N26*O$8</f>
        <v>217782.16199999998</v>
      </c>
      <c r="P26" s="121">
        <f>N26*P$8</f>
        <v>102841.57650000001</v>
      </c>
      <c r="Q26" s="216">
        <v>43585</v>
      </c>
      <c r="R26" s="210" t="s">
        <v>71</v>
      </c>
      <c r="S26" s="76">
        <v>0</v>
      </c>
      <c r="T26" s="60"/>
      <c r="U26" s="16">
        <f>S26*U$8</f>
        <v>0</v>
      </c>
      <c r="V26" s="91">
        <f>E26+H26+K26+N26</f>
        <v>97278882</v>
      </c>
      <c r="W26" s="91"/>
      <c r="X26" s="145" t="s">
        <v>24</v>
      </c>
      <c r="Y26" s="53"/>
      <c r="Z26" s="48"/>
    </row>
    <row r="27" spans="1:26" ht="12.75">
      <c r="A27" s="215"/>
      <c r="B27" s="209"/>
      <c r="C27" s="213"/>
      <c r="D27" s="19" t="s">
        <v>20</v>
      </c>
      <c r="E27" s="77">
        <v>0</v>
      </c>
      <c r="F27" s="61"/>
      <c r="G27" s="20"/>
      <c r="H27" s="79">
        <v>0</v>
      </c>
      <c r="I27" s="61"/>
      <c r="J27" s="34"/>
      <c r="K27" s="77">
        <v>0</v>
      </c>
      <c r="L27" s="61"/>
      <c r="M27" s="20"/>
      <c r="N27" s="77">
        <v>0</v>
      </c>
      <c r="O27" s="61"/>
      <c r="P27" s="20"/>
      <c r="Q27" s="217"/>
      <c r="R27" s="211"/>
      <c r="S27" s="77">
        <v>0</v>
      </c>
      <c r="T27" s="61"/>
      <c r="U27" s="20"/>
      <c r="V27" s="90">
        <f>SUM(E27:R27)</f>
        <v>0</v>
      </c>
      <c r="W27" s="90"/>
      <c r="X27" t="s">
        <v>41</v>
      </c>
      <c r="Y27" s="114">
        <v>219086.04</v>
      </c>
      <c r="Z27" s="124">
        <v>826763.29</v>
      </c>
    </row>
    <row r="28" spans="1:26" ht="12.75">
      <c r="A28" s="215"/>
      <c r="B28" s="209"/>
      <c r="C28" s="213"/>
      <c r="D28" s="19" t="s">
        <v>21</v>
      </c>
      <c r="E28" s="77">
        <v>0</v>
      </c>
      <c r="F28" s="61"/>
      <c r="G28" s="20"/>
      <c r="H28" s="79">
        <v>0</v>
      </c>
      <c r="I28" s="61"/>
      <c r="J28" s="34"/>
      <c r="K28" s="77">
        <v>0</v>
      </c>
      <c r="L28" s="61"/>
      <c r="M28" s="20"/>
      <c r="N28" s="77">
        <v>0</v>
      </c>
      <c r="O28" s="61"/>
      <c r="P28" s="20"/>
      <c r="Q28" s="217"/>
      <c r="R28" s="211"/>
      <c r="S28" s="77">
        <v>0</v>
      </c>
      <c r="T28" s="61"/>
      <c r="U28" s="20"/>
      <c r="V28" s="90">
        <f>SUM(E28:R28)</f>
        <v>0</v>
      </c>
      <c r="W28" s="90"/>
      <c r="X28" t="s">
        <v>40</v>
      </c>
      <c r="Y28" s="95">
        <f>+L26+O26</f>
        <v>219159.756</v>
      </c>
      <c r="Z28" s="179">
        <f>G26+J26+M26+P26</f>
        <v>826870.4970000001</v>
      </c>
    </row>
    <row r="29" spans="1:24" ht="12.75">
      <c r="A29" s="21"/>
      <c r="B29" s="22"/>
      <c r="C29" s="23"/>
      <c r="D29" s="24"/>
      <c r="E29" s="78"/>
      <c r="F29" s="62"/>
      <c r="G29" s="25"/>
      <c r="H29" s="86"/>
      <c r="I29" s="62"/>
      <c r="J29" s="35"/>
      <c r="K29" s="78"/>
      <c r="L29" s="62"/>
      <c r="M29" s="25"/>
      <c r="N29" s="78"/>
      <c r="O29" s="62"/>
      <c r="P29" s="25"/>
      <c r="Q29" s="26"/>
      <c r="R29" s="27"/>
      <c r="S29" s="78"/>
      <c r="T29" s="62"/>
      <c r="U29" s="25"/>
      <c r="V29" s="90"/>
      <c r="W29" s="90"/>
      <c r="X29" t="s">
        <v>46</v>
      </c>
    </row>
    <row r="30" spans="1:27" ht="12.75">
      <c r="A30" s="12"/>
      <c r="B30" s="13"/>
      <c r="C30" s="14"/>
      <c r="D30" s="28"/>
      <c r="E30" s="79"/>
      <c r="F30" s="63"/>
      <c r="G30" s="29"/>
      <c r="H30" s="79"/>
      <c r="I30" s="63"/>
      <c r="J30" s="29"/>
      <c r="K30" s="79"/>
      <c r="L30" s="63"/>
      <c r="M30" s="29"/>
      <c r="N30" s="79"/>
      <c r="O30" s="63"/>
      <c r="P30" s="29"/>
      <c r="Q30" s="17"/>
      <c r="R30" s="18"/>
      <c r="S30" s="79"/>
      <c r="T30" s="63"/>
      <c r="U30" s="29"/>
      <c r="V30" s="90"/>
      <c r="W30" s="90"/>
      <c r="X30" s="30" t="s">
        <v>42</v>
      </c>
      <c r="Y30" s="54">
        <f>+Y27-Y28</f>
        <v>-73.7159999999858</v>
      </c>
      <c r="Z30" s="50">
        <f>+Z27-Z28</f>
        <v>-107.20700000005309</v>
      </c>
      <c r="AA30" t="s">
        <v>58</v>
      </c>
    </row>
    <row r="31" spans="1:26" ht="12.75">
      <c r="A31" s="214" t="s">
        <v>25</v>
      </c>
      <c r="B31" s="208" t="s">
        <v>22</v>
      </c>
      <c r="C31" s="212">
        <v>81050</v>
      </c>
      <c r="D31" s="15" t="s">
        <v>18</v>
      </c>
      <c r="E31" s="119">
        <v>7752251</v>
      </c>
      <c r="F31" s="120">
        <f>G31*F$8</f>
        <v>0</v>
      </c>
      <c r="G31" s="121">
        <f>E31*G$8</f>
        <v>65894.13350000001</v>
      </c>
      <c r="H31" s="119">
        <v>0</v>
      </c>
      <c r="I31" s="120">
        <f>H31*I$8</f>
        <v>0</v>
      </c>
      <c r="J31" s="121"/>
      <c r="K31" s="119">
        <v>0</v>
      </c>
      <c r="L31" s="120">
        <f>K31*L$8</f>
        <v>0</v>
      </c>
      <c r="M31" s="121">
        <f>K31*M$8</f>
        <v>0</v>
      </c>
      <c r="N31" s="119">
        <v>467222</v>
      </c>
      <c r="O31" s="120">
        <f>N31*O$8</f>
        <v>8409.996</v>
      </c>
      <c r="P31" s="121">
        <f>N31*P$8</f>
        <v>3971.387</v>
      </c>
      <c r="Q31" s="216">
        <v>43585</v>
      </c>
      <c r="R31" s="210" t="s">
        <v>71</v>
      </c>
      <c r="S31" s="76">
        <v>0</v>
      </c>
      <c r="T31" s="60"/>
      <c r="U31" s="16">
        <f>S31*U$8</f>
        <v>0</v>
      </c>
      <c r="V31" s="90">
        <f>E31+H31+K31+N31</f>
        <v>8219473</v>
      </c>
      <c r="W31" s="90"/>
      <c r="X31" s="145" t="s">
        <v>26</v>
      </c>
      <c r="Y31" s="53"/>
      <c r="Z31" s="48"/>
    </row>
    <row r="32" spans="1:31" ht="12.75">
      <c r="A32" s="215"/>
      <c r="B32" s="209"/>
      <c r="C32" s="213"/>
      <c r="D32" s="19" t="s">
        <v>20</v>
      </c>
      <c r="E32" s="77">
        <v>0</v>
      </c>
      <c r="F32" s="61"/>
      <c r="G32" s="20"/>
      <c r="H32" s="77">
        <v>0</v>
      </c>
      <c r="I32" s="61"/>
      <c r="J32" s="20"/>
      <c r="K32" s="77">
        <v>0</v>
      </c>
      <c r="L32" s="61"/>
      <c r="M32" s="20"/>
      <c r="N32" s="77">
        <v>0</v>
      </c>
      <c r="O32" s="61"/>
      <c r="P32" s="20"/>
      <c r="Q32" s="217"/>
      <c r="R32" s="211"/>
      <c r="S32" s="77">
        <v>0</v>
      </c>
      <c r="T32" s="61"/>
      <c r="U32" s="20"/>
      <c r="V32" s="90">
        <f>SUM(E32:R32)</f>
        <v>0</v>
      </c>
      <c r="W32" s="90"/>
      <c r="X32" t="s">
        <v>41</v>
      </c>
      <c r="Y32" s="114">
        <v>8409.98</v>
      </c>
      <c r="Z32" s="124">
        <v>69865.28</v>
      </c>
      <c r="AE32" s="129"/>
    </row>
    <row r="33" spans="1:26" ht="12.75">
      <c r="A33" s="215"/>
      <c r="B33" s="209"/>
      <c r="C33" s="213"/>
      <c r="D33" s="19" t="s">
        <v>21</v>
      </c>
      <c r="E33" s="77">
        <v>0</v>
      </c>
      <c r="F33" s="61"/>
      <c r="G33" s="20"/>
      <c r="H33" s="77">
        <v>0</v>
      </c>
      <c r="I33" s="61"/>
      <c r="J33" s="20"/>
      <c r="K33" s="77">
        <v>0</v>
      </c>
      <c r="L33" s="61"/>
      <c r="M33" s="20"/>
      <c r="N33" s="77">
        <v>0</v>
      </c>
      <c r="O33" s="61"/>
      <c r="P33" s="20"/>
      <c r="Q33" s="217"/>
      <c r="R33" s="211"/>
      <c r="S33" s="77">
        <v>0</v>
      </c>
      <c r="T33" s="61"/>
      <c r="U33" s="20"/>
      <c r="V33" s="90">
        <f>SUM(E33:R33)</f>
        <v>0</v>
      </c>
      <c r="W33" s="90"/>
      <c r="X33" t="s">
        <v>40</v>
      </c>
      <c r="Y33" s="95">
        <f>+L31+O31</f>
        <v>8409.996</v>
      </c>
      <c r="Z33" s="179">
        <f>G31+J31+M31+P31</f>
        <v>69865.52050000001</v>
      </c>
    </row>
    <row r="34" spans="1:29" ht="12.75">
      <c r="A34" s="21"/>
      <c r="B34" s="22"/>
      <c r="C34" s="23"/>
      <c r="D34" s="24"/>
      <c r="E34" s="78"/>
      <c r="F34" s="62"/>
      <c r="G34" s="25"/>
      <c r="H34" s="78"/>
      <c r="I34" s="62"/>
      <c r="J34" s="25"/>
      <c r="K34" s="78"/>
      <c r="L34" s="62"/>
      <c r="M34" s="25"/>
      <c r="N34" s="78"/>
      <c r="O34" s="62"/>
      <c r="P34" s="25"/>
      <c r="Q34" s="26"/>
      <c r="R34" s="27"/>
      <c r="S34" s="78"/>
      <c r="T34" s="62"/>
      <c r="U34" s="25"/>
      <c r="V34" s="90"/>
      <c r="W34" s="90"/>
      <c r="X34" t="s">
        <v>46</v>
      </c>
      <c r="AC34" s="177"/>
    </row>
    <row r="35" spans="1:27" ht="12.75">
      <c r="A35" s="12"/>
      <c r="B35" s="13"/>
      <c r="C35" s="14"/>
      <c r="D35" s="28"/>
      <c r="E35" s="79"/>
      <c r="F35" s="63"/>
      <c r="G35" s="29"/>
      <c r="H35" s="79"/>
      <c r="I35" s="63"/>
      <c r="J35" s="29"/>
      <c r="K35" s="79"/>
      <c r="L35" s="63"/>
      <c r="M35" s="29"/>
      <c r="N35" s="79"/>
      <c r="O35" s="63"/>
      <c r="P35" s="29"/>
      <c r="Q35" s="17"/>
      <c r="R35" s="18"/>
      <c r="S35" s="79"/>
      <c r="T35" s="63"/>
      <c r="U35" s="29"/>
      <c r="V35" s="90"/>
      <c r="W35" s="90"/>
      <c r="X35" s="30" t="s">
        <v>42</v>
      </c>
      <c r="Y35" s="53">
        <f>+Y32-Y33</f>
        <v>-0.01599999999962165</v>
      </c>
      <c r="Z35" s="48">
        <f>+Z32-Z33</f>
        <v>-0.2405000000144355</v>
      </c>
      <c r="AA35" t="s">
        <v>48</v>
      </c>
    </row>
    <row r="36" spans="1:26" ht="12.75">
      <c r="A36" s="214" t="s">
        <v>27</v>
      </c>
      <c r="B36" s="208" t="s">
        <v>22</v>
      </c>
      <c r="C36" s="212">
        <v>81050</v>
      </c>
      <c r="D36" s="15" t="s">
        <v>18</v>
      </c>
      <c r="E36" s="119">
        <v>1742982</v>
      </c>
      <c r="F36" s="120"/>
      <c r="G36" s="150">
        <f>E36*G$8</f>
        <v>14815.347000000002</v>
      </c>
      <c r="H36" s="122">
        <v>0</v>
      </c>
      <c r="I36" s="120"/>
      <c r="J36" s="121"/>
      <c r="K36" s="119">
        <v>0</v>
      </c>
      <c r="L36" s="120"/>
      <c r="M36" s="121"/>
      <c r="N36" s="119">
        <v>464366</v>
      </c>
      <c r="O36" s="120">
        <f>N36*O$8</f>
        <v>8358.588</v>
      </c>
      <c r="P36" s="121">
        <f>N36*P$8</f>
        <v>3947.1110000000003</v>
      </c>
      <c r="Q36" s="216">
        <v>43585</v>
      </c>
      <c r="R36" s="210" t="s">
        <v>71</v>
      </c>
      <c r="S36" s="76">
        <v>0</v>
      </c>
      <c r="T36" s="60"/>
      <c r="U36" s="16">
        <f>S36*U$8</f>
        <v>0</v>
      </c>
      <c r="V36" s="91">
        <f>E36+H36+K36+N36</f>
        <v>2207348</v>
      </c>
      <c r="W36" s="91"/>
      <c r="X36" s="145" t="s">
        <v>28</v>
      </c>
      <c r="Y36" s="53"/>
      <c r="Z36" s="48"/>
    </row>
    <row r="37" spans="1:26" ht="12.75">
      <c r="A37" s="215"/>
      <c r="B37" s="209"/>
      <c r="C37" s="213"/>
      <c r="D37" s="19" t="s">
        <v>20</v>
      </c>
      <c r="E37" s="77">
        <v>0</v>
      </c>
      <c r="F37" s="61"/>
      <c r="G37" s="20"/>
      <c r="H37" s="87">
        <v>0</v>
      </c>
      <c r="I37" s="61"/>
      <c r="J37" s="20"/>
      <c r="K37" s="77">
        <v>0</v>
      </c>
      <c r="L37" s="61"/>
      <c r="M37" s="20"/>
      <c r="N37" s="77">
        <v>0</v>
      </c>
      <c r="O37" s="61"/>
      <c r="P37" s="20"/>
      <c r="Q37" s="217"/>
      <c r="R37" s="211"/>
      <c r="S37" s="77">
        <v>0</v>
      </c>
      <c r="T37" s="61"/>
      <c r="U37" s="20"/>
      <c r="V37" s="90"/>
      <c r="W37" s="90"/>
      <c r="X37" t="s">
        <v>41</v>
      </c>
      <c r="Y37" s="114">
        <v>8358.57</v>
      </c>
      <c r="Z37" s="124">
        <v>18762.4</v>
      </c>
    </row>
    <row r="38" spans="1:27" ht="12.75">
      <c r="A38" s="215"/>
      <c r="B38" s="209"/>
      <c r="C38" s="213"/>
      <c r="D38" s="19" t="s">
        <v>21</v>
      </c>
      <c r="E38" s="77">
        <v>0</v>
      </c>
      <c r="F38" s="61"/>
      <c r="G38" s="20"/>
      <c r="H38" s="87">
        <v>0</v>
      </c>
      <c r="I38" s="61"/>
      <c r="J38" s="20"/>
      <c r="K38" s="77">
        <v>0</v>
      </c>
      <c r="L38" s="61"/>
      <c r="M38" s="20"/>
      <c r="N38" s="77">
        <v>0</v>
      </c>
      <c r="O38" s="61"/>
      <c r="P38" s="20"/>
      <c r="Q38" s="217"/>
      <c r="R38" s="211"/>
      <c r="S38" s="77">
        <v>0</v>
      </c>
      <c r="T38" s="61"/>
      <c r="U38" s="20"/>
      <c r="V38" s="90"/>
      <c r="W38" s="90"/>
      <c r="X38" t="s">
        <v>40</v>
      </c>
      <c r="Y38" s="95">
        <f>+L36+O36</f>
        <v>8358.588</v>
      </c>
      <c r="Z38" s="179">
        <f>G36+J36+M36+P36</f>
        <v>18762.458000000002</v>
      </c>
      <c r="AA38" s="32"/>
    </row>
    <row r="39" spans="1:27" ht="12.75">
      <c r="A39" s="21"/>
      <c r="B39" s="22"/>
      <c r="C39" s="23"/>
      <c r="D39" s="24"/>
      <c r="E39" s="78"/>
      <c r="F39" s="62"/>
      <c r="G39" s="25"/>
      <c r="H39" s="88"/>
      <c r="I39" s="62"/>
      <c r="J39" s="25"/>
      <c r="K39" s="78"/>
      <c r="L39" s="62"/>
      <c r="M39" s="25"/>
      <c r="N39" s="78"/>
      <c r="O39" s="62"/>
      <c r="P39" s="25"/>
      <c r="Q39" s="26"/>
      <c r="R39" s="27"/>
      <c r="S39" s="78"/>
      <c r="T39" s="62"/>
      <c r="U39" s="130"/>
      <c r="V39" s="90"/>
      <c r="W39" s="90"/>
      <c r="X39" t="s">
        <v>64</v>
      </c>
      <c r="Y39" s="52">
        <v>0</v>
      </c>
      <c r="Z39" s="47">
        <v>0</v>
      </c>
      <c r="AA39" s="32"/>
    </row>
    <row r="40" spans="1:27" ht="12.75">
      <c r="A40" s="12"/>
      <c r="B40" s="13"/>
      <c r="C40" s="14"/>
      <c r="D40" s="28"/>
      <c r="E40" s="106"/>
      <c r="F40" s="63"/>
      <c r="G40" s="29"/>
      <c r="H40" s="79"/>
      <c r="I40" s="63"/>
      <c r="J40" s="29"/>
      <c r="K40" s="79"/>
      <c r="L40" s="63"/>
      <c r="M40" s="29"/>
      <c r="N40" s="79"/>
      <c r="O40" s="63"/>
      <c r="P40" s="29"/>
      <c r="Q40" s="17"/>
      <c r="R40" s="18"/>
      <c r="S40" s="79"/>
      <c r="T40" s="63"/>
      <c r="U40" s="29"/>
      <c r="V40" s="191" t="s">
        <v>67</v>
      </c>
      <c r="W40" s="191"/>
      <c r="X40" s="30" t="s">
        <v>42</v>
      </c>
      <c r="Y40" s="50">
        <f>+Y37-Y38+Y39</f>
        <v>-0.018000000000029104</v>
      </c>
      <c r="Z40" s="50">
        <f>+Z37-Z38+Z39</f>
        <v>-0.05800000000090222</v>
      </c>
      <c r="AA40" t="s">
        <v>48</v>
      </c>
    </row>
    <row r="41" spans="1:27" ht="12.75">
      <c r="A41" s="214" t="s">
        <v>29</v>
      </c>
      <c r="B41" s="208" t="s">
        <v>22</v>
      </c>
      <c r="C41" s="212">
        <v>81050</v>
      </c>
      <c r="D41" s="15" t="s">
        <v>18</v>
      </c>
      <c r="E41" s="119">
        <v>217078254</v>
      </c>
      <c r="F41" s="120">
        <f>G41*F$8</f>
        <v>0</v>
      </c>
      <c r="G41" s="121">
        <f>E41*G$8</f>
        <v>1845165.1590000002</v>
      </c>
      <c r="H41" s="119">
        <v>3042200</v>
      </c>
      <c r="I41" s="120">
        <f>H41*I$8</f>
        <v>0</v>
      </c>
      <c r="J41" s="121">
        <f>H41*J$8</f>
        <v>25858.7</v>
      </c>
      <c r="K41" s="119">
        <v>5633300</v>
      </c>
      <c r="L41" s="120">
        <f>K41*L$8</f>
        <v>33799.8</v>
      </c>
      <c r="M41" s="121">
        <f>K41*M$8</f>
        <v>47883.05</v>
      </c>
      <c r="N41" s="119">
        <v>68223255</v>
      </c>
      <c r="O41" s="120">
        <f>N41*O$8</f>
        <v>1228018.5899999999</v>
      </c>
      <c r="P41" s="121">
        <f>N41*P$8</f>
        <v>579897.6675000001</v>
      </c>
      <c r="Q41" s="216">
        <v>43585</v>
      </c>
      <c r="R41" s="210" t="s">
        <v>71</v>
      </c>
      <c r="S41" s="76">
        <v>3238427</v>
      </c>
      <c r="T41" s="60"/>
      <c r="U41" s="153">
        <f>S41*U$8</f>
        <v>13763.314750000001</v>
      </c>
      <c r="V41" s="182">
        <f>E41+H41+K41+N41</f>
        <v>293977009</v>
      </c>
      <c r="W41" s="182"/>
      <c r="X41" s="31" t="s">
        <v>30</v>
      </c>
      <c r="Y41" s="54"/>
      <c r="Z41" s="49"/>
      <c r="AA41" s="33"/>
    </row>
    <row r="42" spans="1:29" ht="12.75">
      <c r="A42" s="215"/>
      <c r="B42" s="209"/>
      <c r="C42" s="213"/>
      <c r="D42" s="19" t="s">
        <v>20</v>
      </c>
      <c r="E42" s="77"/>
      <c r="F42" s="61"/>
      <c r="G42" s="20"/>
      <c r="H42" s="77">
        <v>0</v>
      </c>
      <c r="I42" s="61"/>
      <c r="J42" s="20"/>
      <c r="K42" s="77">
        <v>0</v>
      </c>
      <c r="L42" s="61"/>
      <c r="M42" s="20"/>
      <c r="N42" s="94"/>
      <c r="O42" s="152"/>
      <c r="P42" s="20"/>
      <c r="Q42" s="217"/>
      <c r="R42" s="211"/>
      <c r="S42" s="77"/>
      <c r="T42" s="61"/>
      <c r="U42" s="20">
        <f>S42*U$8</f>
        <v>0</v>
      </c>
      <c r="V42" s="182"/>
      <c r="W42" s="182"/>
      <c r="X42" t="s">
        <v>41</v>
      </c>
      <c r="Y42" s="52">
        <v>1260264.22</v>
      </c>
      <c r="Z42" s="47">
        <v>2496597.19</v>
      </c>
      <c r="AA42" s="190"/>
      <c r="AC42" s="46"/>
    </row>
    <row r="43" spans="1:29" ht="12.75">
      <c r="A43" s="215"/>
      <c r="B43" s="209"/>
      <c r="C43" s="213"/>
      <c r="D43" s="19" t="s">
        <v>21</v>
      </c>
      <c r="E43" s="77">
        <v>0</v>
      </c>
      <c r="F43" s="61"/>
      <c r="G43" s="20"/>
      <c r="H43" s="77">
        <v>0</v>
      </c>
      <c r="I43" s="61"/>
      <c r="J43" s="20"/>
      <c r="K43" s="77">
        <v>0</v>
      </c>
      <c r="L43" s="61"/>
      <c r="M43" s="20"/>
      <c r="N43" s="77">
        <v>0</v>
      </c>
      <c r="O43" s="61"/>
      <c r="P43" s="20"/>
      <c r="Q43" s="217"/>
      <c r="R43" s="211"/>
      <c r="S43" s="77">
        <v>0</v>
      </c>
      <c r="T43" s="61"/>
      <c r="U43" s="20"/>
      <c r="V43" s="187"/>
      <c r="W43" s="187"/>
      <c r="X43" t="s">
        <v>40</v>
      </c>
      <c r="Y43" s="205">
        <f>+L41+O41+O42+T41</f>
        <v>1261818.39</v>
      </c>
      <c r="Z43" s="179">
        <f>G41+J41+M41+P41</f>
        <v>2498804.5765000004</v>
      </c>
      <c r="AA43" s="33"/>
      <c r="AC43" s="186"/>
    </row>
    <row r="44" spans="1:27" ht="12.75">
      <c r="A44" s="21"/>
      <c r="B44" s="22"/>
      <c r="C44" s="23"/>
      <c r="D44" s="24"/>
      <c r="E44" s="78"/>
      <c r="F44" s="62"/>
      <c r="G44" s="25"/>
      <c r="H44" s="78"/>
      <c r="I44" s="62"/>
      <c r="J44" s="25"/>
      <c r="K44" s="78"/>
      <c r="L44" s="62"/>
      <c r="M44" s="25"/>
      <c r="N44" s="78"/>
      <c r="O44" s="62"/>
      <c r="P44" s="25"/>
      <c r="Q44" s="26"/>
      <c r="R44" s="27"/>
      <c r="S44" s="78"/>
      <c r="T44" s="62"/>
      <c r="U44" s="25"/>
      <c r="V44" s="187"/>
      <c r="W44" s="187"/>
      <c r="X44" s="184" t="s">
        <v>75</v>
      </c>
      <c r="Z44" s="194">
        <v>13763.3</v>
      </c>
      <c r="AA44" s="178"/>
    </row>
    <row r="45" spans="1:27" ht="12.75">
      <c r="A45" s="97"/>
      <c r="B45" s="98"/>
      <c r="C45" s="99"/>
      <c r="D45" s="100"/>
      <c r="E45" s="101"/>
      <c r="F45" s="102"/>
      <c r="G45" s="103"/>
      <c r="H45" s="101"/>
      <c r="I45" s="102"/>
      <c r="J45" s="103"/>
      <c r="K45" s="101"/>
      <c r="L45" s="102"/>
      <c r="M45" s="103"/>
      <c r="N45" s="101"/>
      <c r="O45" s="102"/>
      <c r="P45" s="103"/>
      <c r="Q45" s="104"/>
      <c r="R45" s="105"/>
      <c r="S45" s="101"/>
      <c r="T45" s="102"/>
      <c r="U45" s="103"/>
      <c r="V45" s="187"/>
      <c r="W45" s="187"/>
      <c r="X45" s="184" t="s">
        <v>76</v>
      </c>
      <c r="Z45" s="179">
        <f>+U41</f>
        <v>13763.314750000001</v>
      </c>
      <c r="AA45" s="134"/>
    </row>
    <row r="46" spans="1:27" ht="32.25" customHeight="1" thickBot="1">
      <c r="A46" s="12"/>
      <c r="B46" s="13"/>
      <c r="C46" s="14"/>
      <c r="D46" s="28"/>
      <c r="E46" s="79"/>
      <c r="F46" s="63"/>
      <c r="G46" s="29"/>
      <c r="H46" s="79"/>
      <c r="I46" s="63"/>
      <c r="J46" s="29"/>
      <c r="K46" s="79"/>
      <c r="L46" s="63"/>
      <c r="M46" s="29"/>
      <c r="N46" s="79"/>
      <c r="O46" s="63"/>
      <c r="P46" s="29"/>
      <c r="Q46" s="17"/>
      <c r="R46" s="18"/>
      <c r="S46" s="79"/>
      <c r="T46" s="63"/>
      <c r="U46" s="29"/>
      <c r="V46" s="90"/>
      <c r="W46" s="90"/>
      <c r="X46" s="185" t="s">
        <v>79</v>
      </c>
      <c r="Y46" s="157"/>
      <c r="Z46" s="188"/>
      <c r="AA46" s="180"/>
    </row>
    <row r="47" spans="1:27" ht="12" customHeight="1">
      <c r="A47" s="12"/>
      <c r="B47" s="13"/>
      <c r="C47" s="14"/>
      <c r="D47" s="28"/>
      <c r="E47" s="79">
        <f>+E49+N49</f>
        <v>391076230</v>
      </c>
      <c r="F47" s="63"/>
      <c r="G47" s="29"/>
      <c r="H47" s="79"/>
      <c r="I47" s="63"/>
      <c r="J47" s="29"/>
      <c r="K47" s="79"/>
      <c r="L47" s="63"/>
      <c r="M47" s="29"/>
      <c r="N47" s="79"/>
      <c r="O47" s="63"/>
      <c r="P47" s="29"/>
      <c r="Q47" s="17"/>
      <c r="R47" s="18"/>
      <c r="S47" s="79"/>
      <c r="T47" s="63"/>
      <c r="U47" s="29"/>
      <c r="V47" s="90"/>
      <c r="W47" s="90"/>
      <c r="X47" s="30" t="s">
        <v>42</v>
      </c>
      <c r="Y47" s="53">
        <f>-(+Y43+Y46-Y42-Y44-Y45)</f>
        <v>-1554.1699999999255</v>
      </c>
      <c r="Z47" s="48">
        <f>+Z42+Z44-Z43-Z45</f>
        <v>-2207.4012500006756</v>
      </c>
      <c r="AA47" s="148" t="s">
        <v>65</v>
      </c>
    </row>
    <row r="48" spans="1:27" ht="12" customHeight="1">
      <c r="A48" s="12"/>
      <c r="B48" s="13"/>
      <c r="C48" s="14"/>
      <c r="D48" s="28"/>
      <c r="E48" s="79"/>
      <c r="F48" s="63"/>
      <c r="G48" s="29"/>
      <c r="H48" s="79"/>
      <c r="I48" s="63"/>
      <c r="J48" s="29"/>
      <c r="K48" s="79"/>
      <c r="L48" s="63"/>
      <c r="M48" s="29"/>
      <c r="N48" s="79"/>
      <c r="O48" s="63"/>
      <c r="P48" s="29"/>
      <c r="Q48" s="17"/>
      <c r="R48" s="18"/>
      <c r="S48" s="79"/>
      <c r="T48" s="63"/>
      <c r="U48" s="29"/>
      <c r="V48" s="90"/>
      <c r="W48" s="90"/>
      <c r="X48" s="184" t="s">
        <v>66</v>
      </c>
      <c r="Y48" s="189">
        <f>+Y43+Y46</f>
        <v>1261818.39</v>
      </c>
      <c r="Z48" s="199">
        <f>+Z43+Z46</f>
        <v>2498804.5765000004</v>
      </c>
      <c r="AA48" s="180"/>
    </row>
    <row r="49" spans="1:27" ht="12.75">
      <c r="A49" s="214" t="s">
        <v>31</v>
      </c>
      <c r="B49" s="208" t="s">
        <v>22</v>
      </c>
      <c r="C49" s="212">
        <v>81050</v>
      </c>
      <c r="D49" s="15" t="s">
        <v>18</v>
      </c>
      <c r="E49" s="119">
        <v>352389972</v>
      </c>
      <c r="F49" s="120">
        <f>G49*F$8</f>
        <v>0</v>
      </c>
      <c r="G49" s="121">
        <f>E49*G$8</f>
        <v>2995314.762</v>
      </c>
      <c r="H49" s="119">
        <v>236900</v>
      </c>
      <c r="I49" s="120">
        <f>H49*I$8</f>
        <v>0</v>
      </c>
      <c r="J49" s="121">
        <f>H49*J$8</f>
        <v>2013.65</v>
      </c>
      <c r="K49" s="119">
        <v>832900</v>
      </c>
      <c r="L49" s="120">
        <f>K49*L$8</f>
        <v>4997.400000000001</v>
      </c>
      <c r="M49" s="121">
        <f>K49*M$8</f>
        <v>7079.650000000001</v>
      </c>
      <c r="N49" s="119">
        <v>38686258</v>
      </c>
      <c r="O49" s="207">
        <f>N49*O$8</f>
        <v>696352.644</v>
      </c>
      <c r="P49" s="121">
        <f>N49*P$8</f>
        <v>328833.193</v>
      </c>
      <c r="Q49" s="216">
        <v>43585</v>
      </c>
      <c r="R49" s="210" t="s">
        <v>71</v>
      </c>
      <c r="S49" s="76">
        <v>1858800</v>
      </c>
      <c r="T49" s="60"/>
      <c r="U49" s="16">
        <f>S49*U$8</f>
        <v>7899.900000000001</v>
      </c>
      <c r="V49" s="91">
        <f>E49+H49+K49+N49</f>
        <v>392146030</v>
      </c>
      <c r="W49" s="91"/>
      <c r="X49" s="146" t="s">
        <v>32</v>
      </c>
      <c r="Y49" s="54"/>
      <c r="Z49" s="48"/>
      <c r="AA49" s="148"/>
    </row>
    <row r="50" spans="1:28" ht="12.75">
      <c r="A50" s="215"/>
      <c r="B50" s="209"/>
      <c r="C50" s="213"/>
      <c r="D50" s="19" t="s">
        <v>20</v>
      </c>
      <c r="E50" s="77">
        <v>0</v>
      </c>
      <c r="F50" s="61"/>
      <c r="G50" s="20"/>
      <c r="H50" s="77">
        <v>0</v>
      </c>
      <c r="I50" s="61"/>
      <c r="J50" s="20"/>
      <c r="K50" s="77">
        <v>0</v>
      </c>
      <c r="L50" s="61"/>
      <c r="M50" s="20"/>
      <c r="N50" s="77">
        <v>0</v>
      </c>
      <c r="O50" s="61"/>
      <c r="P50" s="20"/>
      <c r="Q50" s="217"/>
      <c r="R50" s="211"/>
      <c r="S50" s="77">
        <v>0</v>
      </c>
      <c r="T50" s="61"/>
      <c r="U50" s="20"/>
      <c r="V50" s="91"/>
      <c r="W50" s="90"/>
      <c r="X50" t="s">
        <v>41</v>
      </c>
      <c r="Y50" s="127">
        <v>701348.68</v>
      </c>
      <c r="Z50" s="128">
        <v>3333229.29</v>
      </c>
      <c r="AA50" s="203"/>
      <c r="AB50" s="180"/>
    </row>
    <row r="51" spans="1:27" ht="12.75">
      <c r="A51" s="215"/>
      <c r="B51" s="209"/>
      <c r="C51" s="213"/>
      <c r="D51" s="19" t="s">
        <v>21</v>
      </c>
      <c r="E51" s="77">
        <v>0</v>
      </c>
      <c r="F51" s="61"/>
      <c r="G51" s="20"/>
      <c r="H51" s="77">
        <v>0</v>
      </c>
      <c r="I51" s="61"/>
      <c r="J51" s="20"/>
      <c r="K51" s="77">
        <v>0</v>
      </c>
      <c r="L51" s="61"/>
      <c r="M51" s="20"/>
      <c r="N51" s="77">
        <v>0</v>
      </c>
      <c r="O51" s="61"/>
      <c r="P51" s="20"/>
      <c r="Q51" s="217"/>
      <c r="R51" s="211"/>
      <c r="S51" s="77">
        <v>0</v>
      </c>
      <c r="T51" s="61"/>
      <c r="U51" s="20"/>
      <c r="V51" s="91"/>
      <c r="W51" s="90"/>
      <c r="X51" t="s">
        <v>40</v>
      </c>
      <c r="Y51" s="200">
        <f>+L49+O49</f>
        <v>701350.044</v>
      </c>
      <c r="Z51" s="179">
        <f>G49+J49+M49+P49</f>
        <v>3333241.255</v>
      </c>
      <c r="AA51" s="147"/>
    </row>
    <row r="52" spans="1:27" ht="12.75">
      <c r="A52" s="21"/>
      <c r="B52" s="22"/>
      <c r="C52" s="23"/>
      <c r="D52" s="24"/>
      <c r="E52" s="78"/>
      <c r="F52" s="62"/>
      <c r="G52" s="25"/>
      <c r="H52" s="78"/>
      <c r="I52" s="62"/>
      <c r="J52" s="25"/>
      <c r="K52" s="78"/>
      <c r="L52" s="62"/>
      <c r="M52" s="25"/>
      <c r="N52" s="78"/>
      <c r="O52" s="62"/>
      <c r="P52" s="25"/>
      <c r="Q52" s="26"/>
      <c r="R52" s="27"/>
      <c r="S52" s="78"/>
      <c r="T52" s="62"/>
      <c r="U52" s="25"/>
      <c r="V52" s="90"/>
      <c r="W52" s="90"/>
      <c r="X52" s="184" t="s">
        <v>75</v>
      </c>
      <c r="Z52" s="201">
        <v>7899.9</v>
      </c>
      <c r="AA52" s="147"/>
    </row>
    <row r="53" spans="1:27" ht="12.75">
      <c r="A53" s="97"/>
      <c r="B53" s="98"/>
      <c r="C53" s="99"/>
      <c r="D53" s="100"/>
      <c r="E53" s="101"/>
      <c r="F53" s="102"/>
      <c r="G53" s="103"/>
      <c r="H53" s="101"/>
      <c r="I53" s="102"/>
      <c r="J53" s="103"/>
      <c r="K53" s="101"/>
      <c r="L53" s="102"/>
      <c r="M53" s="103"/>
      <c r="N53" s="101"/>
      <c r="O53" s="102"/>
      <c r="P53" s="103"/>
      <c r="Q53" s="104"/>
      <c r="R53" s="105"/>
      <c r="S53" s="101"/>
      <c r="T53" s="102"/>
      <c r="U53" s="103"/>
      <c r="V53" s="90"/>
      <c r="W53" s="90"/>
      <c r="X53" s="184" t="s">
        <v>76</v>
      </c>
      <c r="Z53" s="179">
        <f>+U49</f>
        <v>7899.900000000001</v>
      </c>
      <c r="AA53" s="147"/>
    </row>
    <row r="54" spans="1:27" ht="12.75">
      <c r="A54" s="97"/>
      <c r="B54" s="98"/>
      <c r="C54" s="99"/>
      <c r="D54" s="100"/>
      <c r="E54" s="101"/>
      <c r="F54" s="102"/>
      <c r="G54" s="103"/>
      <c r="H54" s="101"/>
      <c r="I54" s="102"/>
      <c r="J54" s="103"/>
      <c r="K54" s="101"/>
      <c r="L54" s="102"/>
      <c r="M54" s="103"/>
      <c r="N54" s="101"/>
      <c r="O54" s="102"/>
      <c r="P54" s="103"/>
      <c r="Q54" s="104"/>
      <c r="R54" s="105"/>
      <c r="S54" s="101"/>
      <c r="T54" s="102"/>
      <c r="U54" s="103"/>
      <c r="V54" s="90"/>
      <c r="W54" s="90"/>
      <c r="X54" s="30" t="s">
        <v>42</v>
      </c>
      <c r="Y54" s="53">
        <f>+Y50-Y51</f>
        <v>-1.3639999999431893</v>
      </c>
      <c r="Z54" s="48">
        <f>+Z50+Z52-Z51-Z53</f>
        <v>-11.964999999944666</v>
      </c>
      <c r="AA54" t="s">
        <v>48</v>
      </c>
    </row>
    <row r="55" spans="1:27" ht="12.75">
      <c r="A55" s="214" t="s">
        <v>68</v>
      </c>
      <c r="B55" s="208" t="s">
        <v>22</v>
      </c>
      <c r="C55" s="212">
        <v>81050</v>
      </c>
      <c r="D55" s="15" t="s">
        <v>18</v>
      </c>
      <c r="E55" s="119">
        <v>143520491</v>
      </c>
      <c r="F55" s="120">
        <f>G55*F$8</f>
        <v>0</v>
      </c>
      <c r="G55" s="121">
        <f>E55*G$8</f>
        <v>1219924.1735</v>
      </c>
      <c r="H55" s="119">
        <v>6871944</v>
      </c>
      <c r="I55" s="120">
        <f>H55*I$8</f>
        <v>0</v>
      </c>
      <c r="J55" s="121">
        <f>H55*J$8</f>
        <v>58411.524000000005</v>
      </c>
      <c r="K55" s="119">
        <v>3295891</v>
      </c>
      <c r="L55" s="120">
        <f>K55*L$8</f>
        <v>19775.346</v>
      </c>
      <c r="M55" s="121">
        <f>K55*M$8</f>
        <v>28015.073500000002</v>
      </c>
      <c r="N55" s="119">
        <v>80636307</v>
      </c>
      <c r="O55" s="120">
        <f>N55*O$8</f>
        <v>1451453.5259999998</v>
      </c>
      <c r="P55" s="121">
        <f>N55*P$8</f>
        <v>685408.6095</v>
      </c>
      <c r="Q55" s="216">
        <v>43642</v>
      </c>
      <c r="R55" s="210" t="s">
        <v>71</v>
      </c>
      <c r="S55" s="76">
        <v>8488589</v>
      </c>
      <c r="T55" s="60"/>
      <c r="U55" s="16">
        <f>S55*U$8</f>
        <v>36076.50325</v>
      </c>
      <c r="V55" s="91">
        <f>E55+H55+K55+N55</f>
        <v>234324633</v>
      </c>
      <c r="W55" s="91"/>
      <c r="X55" s="192" t="s">
        <v>69</v>
      </c>
      <c r="Y55" s="127"/>
      <c r="Z55" s="48"/>
      <c r="AA55" s="147"/>
    </row>
    <row r="56" spans="1:27" ht="12.75">
      <c r="A56" s="215"/>
      <c r="B56" s="209"/>
      <c r="C56" s="213"/>
      <c r="D56" s="19" t="s">
        <v>20</v>
      </c>
      <c r="E56" s="77">
        <v>0</v>
      </c>
      <c r="F56" s="61"/>
      <c r="G56" s="20"/>
      <c r="H56" s="77">
        <v>0</v>
      </c>
      <c r="I56" s="61"/>
      <c r="J56" s="20"/>
      <c r="K56" s="77">
        <v>0</v>
      </c>
      <c r="L56" s="61"/>
      <c r="M56" s="20"/>
      <c r="N56" s="77">
        <v>0</v>
      </c>
      <c r="O56" s="61"/>
      <c r="P56" s="20"/>
      <c r="Q56" s="217"/>
      <c r="R56" s="211"/>
      <c r="S56" s="77">
        <v>0</v>
      </c>
      <c r="T56" s="61"/>
      <c r="U56" s="20"/>
      <c r="V56" s="90"/>
      <c r="W56" s="90"/>
      <c r="X56" t="s">
        <v>41</v>
      </c>
      <c r="Y56" s="193">
        <v>1384300.85</v>
      </c>
      <c r="Z56" s="194">
        <v>1944979.7</v>
      </c>
      <c r="AA56" s="203"/>
    </row>
    <row r="57" spans="1:27" ht="12.75">
      <c r="A57" s="215"/>
      <c r="B57" s="209"/>
      <c r="C57" s="213"/>
      <c r="D57" s="19" t="s">
        <v>21</v>
      </c>
      <c r="E57" s="77">
        <v>0</v>
      </c>
      <c r="F57" s="61"/>
      <c r="G57" s="20"/>
      <c r="H57" s="77">
        <v>0</v>
      </c>
      <c r="I57" s="61"/>
      <c r="J57" s="20"/>
      <c r="K57" s="77">
        <v>0</v>
      </c>
      <c r="L57" s="61"/>
      <c r="M57" s="20"/>
      <c r="N57" s="77">
        <v>0</v>
      </c>
      <c r="O57" s="61"/>
      <c r="P57" s="20"/>
      <c r="Q57" s="217"/>
      <c r="R57" s="211"/>
      <c r="S57" s="77">
        <v>0</v>
      </c>
      <c r="T57" s="61"/>
      <c r="U57" s="20"/>
      <c r="V57" s="90"/>
      <c r="W57" s="90"/>
      <c r="X57" t="s">
        <v>40</v>
      </c>
      <c r="Y57" s="195">
        <f>+L55+O55</f>
        <v>1471228.8719999997</v>
      </c>
      <c r="Z57" s="179">
        <f>G55+J55+M55+P55</f>
        <v>1991759.3805</v>
      </c>
      <c r="AA57" s="147"/>
    </row>
    <row r="58" spans="1:27" ht="12.75">
      <c r="A58" s="21"/>
      <c r="B58" s="22"/>
      <c r="C58" s="23"/>
      <c r="D58" s="24"/>
      <c r="E58" s="78"/>
      <c r="F58" s="62"/>
      <c r="G58" s="25"/>
      <c r="H58" s="78"/>
      <c r="I58" s="62"/>
      <c r="J58" s="25"/>
      <c r="K58" s="78"/>
      <c r="L58" s="62"/>
      <c r="M58" s="25"/>
      <c r="N58" s="78"/>
      <c r="O58" s="62"/>
      <c r="P58" s="25"/>
      <c r="Q58" s="26"/>
      <c r="R58" s="27"/>
      <c r="S58" s="78"/>
      <c r="T58" s="62"/>
      <c r="U58" s="25"/>
      <c r="V58" s="90">
        <f>V49+V41+V36+V31+V26+V21+V15+V10+V55</f>
        <v>1332542114</v>
      </c>
      <c r="W58" s="90"/>
      <c r="X58" s="184" t="s">
        <v>75</v>
      </c>
      <c r="Y58" s="181"/>
      <c r="Z58" s="201">
        <v>36076.41</v>
      </c>
      <c r="AA58" s="33"/>
    </row>
    <row r="59" spans="1:27" ht="12.75">
      <c r="A59" s="97"/>
      <c r="B59" s="98"/>
      <c r="C59" s="99"/>
      <c r="D59" s="100"/>
      <c r="E59" s="101"/>
      <c r="F59" s="102"/>
      <c r="G59" s="20"/>
      <c r="H59" s="101"/>
      <c r="I59" s="102"/>
      <c r="J59" s="20"/>
      <c r="K59" s="101"/>
      <c r="L59" s="102"/>
      <c r="M59" s="20"/>
      <c r="N59" s="101"/>
      <c r="O59" s="61"/>
      <c r="P59" s="103"/>
      <c r="Q59" s="104"/>
      <c r="R59" s="105"/>
      <c r="S59" s="101"/>
      <c r="T59" s="102"/>
      <c r="U59" s="103"/>
      <c r="V59" s="90"/>
      <c r="W59" s="90"/>
      <c r="X59" s="184" t="s">
        <v>76</v>
      </c>
      <c r="Y59" s="181"/>
      <c r="Z59" s="179">
        <f>+U55</f>
        <v>36076.50325</v>
      </c>
      <c r="AA59" s="33"/>
    </row>
    <row r="60" spans="1:27" ht="12.75">
      <c r="A60" s="97"/>
      <c r="B60" s="98"/>
      <c r="C60" s="99"/>
      <c r="D60" s="100"/>
      <c r="E60" s="101"/>
      <c r="F60" s="102"/>
      <c r="G60" s="20"/>
      <c r="H60" s="101"/>
      <c r="I60" s="102"/>
      <c r="J60" s="20"/>
      <c r="K60" s="101"/>
      <c r="L60" s="102"/>
      <c r="M60" s="20"/>
      <c r="N60" s="101"/>
      <c r="O60" s="61"/>
      <c r="P60" s="103"/>
      <c r="Q60" s="104"/>
      <c r="R60" s="105"/>
      <c r="S60" s="101"/>
      <c r="T60" s="102"/>
      <c r="U60" s="103"/>
      <c r="V60" s="90"/>
      <c r="W60" s="90"/>
      <c r="X60" s="184" t="s">
        <v>81</v>
      </c>
      <c r="Y60" s="181"/>
      <c r="Z60" s="179"/>
      <c r="AA60" s="33"/>
    </row>
    <row r="61" spans="1:27" s="36" customFormat="1" ht="12.75">
      <c r="A61" s="37"/>
      <c r="B61" s="37"/>
      <c r="E61" s="80">
        <v>8.5</v>
      </c>
      <c r="F61" s="71"/>
      <c r="G61" s="38" t="s">
        <v>8</v>
      </c>
      <c r="H61" s="80" t="s">
        <v>33</v>
      </c>
      <c r="I61" s="71"/>
      <c r="J61" s="40" t="s">
        <v>8</v>
      </c>
      <c r="K61" s="80" t="s">
        <v>33</v>
      </c>
      <c r="L61" s="67"/>
      <c r="M61" s="40" t="s">
        <v>8</v>
      </c>
      <c r="N61" s="80" t="s">
        <v>33</v>
      </c>
      <c r="O61" s="64" t="s">
        <v>8</v>
      </c>
      <c r="Q61" s="37"/>
      <c r="R61" s="37"/>
      <c r="S61" s="80" t="s">
        <v>33</v>
      </c>
      <c r="T61" s="69" t="s">
        <v>8</v>
      </c>
      <c r="U61" s="36" t="s">
        <v>8</v>
      </c>
      <c r="V61" s="45">
        <f>+(V58)*0.0085+U55+U49+U41+W20</f>
        <v>11385126.9097</v>
      </c>
      <c r="W61" s="45"/>
      <c r="X61" s="30" t="s">
        <v>42</v>
      </c>
      <c r="Y61" s="54">
        <f>+Y56-Y57</f>
        <v>-86928.02199999965</v>
      </c>
      <c r="Z61" s="50">
        <f>+Z56+Z58-Z57-Z59-Z60</f>
        <v>-46779.7737500001</v>
      </c>
      <c r="AA61" s="184" t="s">
        <v>85</v>
      </c>
    </row>
    <row r="62" spans="1:27" s="36" customFormat="1" ht="13.5" thickBot="1">
      <c r="A62" s="37"/>
      <c r="B62" s="37"/>
      <c r="E62" s="81" t="s">
        <v>34</v>
      </c>
      <c r="F62" s="72"/>
      <c r="G62" s="41"/>
      <c r="H62" s="89" t="s">
        <v>34</v>
      </c>
      <c r="I62" s="72"/>
      <c r="J62" s="42" t="s">
        <v>4</v>
      </c>
      <c r="K62" s="89">
        <v>6</v>
      </c>
      <c r="L62" s="67"/>
      <c r="M62" s="42" t="s">
        <v>4</v>
      </c>
      <c r="N62" s="89">
        <v>0.18</v>
      </c>
      <c r="O62" s="65" t="s">
        <v>4</v>
      </c>
      <c r="P62" s="39"/>
      <c r="Q62" s="37"/>
      <c r="R62" s="37"/>
      <c r="S62" s="89">
        <v>0.18</v>
      </c>
      <c r="T62" s="67" t="s">
        <v>4</v>
      </c>
      <c r="U62" s="39" t="s">
        <v>4</v>
      </c>
      <c r="V62" s="45"/>
      <c r="W62" s="45"/>
      <c r="X62" s="30"/>
      <c r="Y62" s="53"/>
      <c r="Z62" s="48"/>
      <c r="AA62"/>
    </row>
    <row r="63" spans="5:27" ht="12.75">
      <c r="E63" s="82">
        <f>E10+E15+E21+E26+E31+E36+E41+E49+E55</f>
        <v>1046918926</v>
      </c>
      <c r="F63" s="43"/>
      <c r="G63" s="43"/>
      <c r="H63" s="82">
        <f>H10+H15+H21+H26+H31+H36+H41+H49+H55</f>
        <v>10745314</v>
      </c>
      <c r="I63" s="43"/>
      <c r="J63" s="43"/>
      <c r="K63" s="82">
        <f>K10+K15+K21+K26+K31+K36+K41+K49+K55</f>
        <v>10554090</v>
      </c>
      <c r="L63" s="66"/>
      <c r="M63" s="43"/>
      <c r="N63" s="82">
        <f>N10+N15+N21+N26+N31+N36+N41+N49+N55</f>
        <v>264323784</v>
      </c>
      <c r="O63" s="66"/>
      <c r="P63" s="43"/>
      <c r="R63" s="115">
        <f>SUM(E63:Q63)</f>
        <v>1332542114</v>
      </c>
      <c r="S63" s="82">
        <f>S49+S41+S36+S31+S26+S21+S15+S10+S55</f>
        <v>13585816</v>
      </c>
      <c r="T63" s="66"/>
      <c r="U63" s="43"/>
      <c r="V63" s="45" t="s">
        <v>35</v>
      </c>
      <c r="X63" s="170" t="s">
        <v>41</v>
      </c>
      <c r="Y63" s="173">
        <f>+Y50+Y42+Y37+Y32+Y27+Y22+Y16+Y11+Y56</f>
        <v>4732503.779999999</v>
      </c>
      <c r="Z63" s="174">
        <f>+Z50+Z42+Z37+Z32+Z27+Z22+Z16+Z11+Z56</f>
        <v>11278143.35</v>
      </c>
      <c r="AA63" s="175"/>
    </row>
    <row r="64" spans="5:27" ht="13.5" thickBot="1">
      <c r="E64" s="36"/>
      <c r="F64" s="36"/>
      <c r="N64" s="82">
        <f>N42</f>
        <v>0</v>
      </c>
      <c r="O64" s="66"/>
      <c r="P64" s="43"/>
      <c r="R64" s="44">
        <f>K63+N63+N64</f>
        <v>274877874</v>
      </c>
      <c r="S64" s="82">
        <f>S42</f>
        <v>0</v>
      </c>
      <c r="T64" s="66"/>
      <c r="U64" s="43"/>
      <c r="V64" s="45" t="s">
        <v>36</v>
      </c>
      <c r="X64" s="171" t="s">
        <v>40</v>
      </c>
      <c r="Y64" s="172">
        <f>+Y51+Y43+Y38+Y33+Y28+Y23+Y17+Y12+Y57</f>
        <v>4821152.652</v>
      </c>
      <c r="Z64" s="204">
        <f>+Z51+Z43+Z38+Z33+Z28+Z23+Z17+Z12+Z57</f>
        <v>11327387.1917</v>
      </c>
      <c r="AA64" s="36"/>
    </row>
    <row r="65" spans="1:28" ht="12.75">
      <c r="A65" s="163"/>
      <c r="B65" s="164"/>
      <c r="C65" s="165"/>
      <c r="D65" s="161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9"/>
      <c r="R65" s="167"/>
      <c r="S65" s="162"/>
      <c r="T65" s="162"/>
      <c r="U65" s="162"/>
      <c r="V65" s="160"/>
      <c r="W65" s="160"/>
      <c r="Y65" s="134"/>
      <c r="Z65" s="134"/>
      <c r="AA65" s="154"/>
      <c r="AB65" s="151"/>
    </row>
    <row r="66" spans="1:28" ht="12.75">
      <c r="A66" s="163"/>
      <c r="B66" s="164"/>
      <c r="C66" s="165"/>
      <c r="D66" s="161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6"/>
      <c r="R66" s="167"/>
      <c r="S66" s="162"/>
      <c r="T66" s="162"/>
      <c r="U66" s="162"/>
      <c r="V66" s="160"/>
      <c r="W66" s="160"/>
      <c r="Y66" s="134"/>
      <c r="Z66" s="134"/>
      <c r="AA66" s="154"/>
      <c r="AB66" s="151"/>
    </row>
    <row r="67" spans="1:28" ht="12.75">
      <c r="A67" s="163"/>
      <c r="B67" s="164"/>
      <c r="C67" s="165"/>
      <c r="D67" s="161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6"/>
      <c r="R67" s="167"/>
      <c r="S67" s="162"/>
      <c r="T67" s="162"/>
      <c r="U67" s="162"/>
      <c r="V67" s="160"/>
      <c r="W67" s="160"/>
      <c r="Y67" s="134"/>
      <c r="Z67" s="134"/>
      <c r="AA67" s="154"/>
      <c r="AB67" s="151"/>
    </row>
    <row r="68" spans="1:28" ht="12.75" customHeight="1">
      <c r="A68" s="163"/>
      <c r="B68" s="164"/>
      <c r="C68" s="165"/>
      <c r="D68" s="161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6"/>
      <c r="R68" s="167"/>
      <c r="S68" s="162"/>
      <c r="T68" s="162"/>
      <c r="U68" s="162"/>
      <c r="V68" s="160"/>
      <c r="W68" s="160"/>
      <c r="Y68" s="134"/>
      <c r="Z68" s="134"/>
      <c r="AA68" s="154"/>
      <c r="AB68" s="151"/>
    </row>
    <row r="69" spans="1:28" ht="12.75">
      <c r="A69" s="158"/>
      <c r="B69" s="158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8"/>
      <c r="R69" s="158"/>
      <c r="S69" s="159"/>
      <c r="T69" s="159"/>
      <c r="U69" s="159"/>
      <c r="V69" s="160"/>
      <c r="W69" s="160"/>
      <c r="Y69" s="134"/>
      <c r="Z69" s="134"/>
      <c r="AA69" s="154"/>
      <c r="AB69" s="151"/>
    </row>
    <row r="70" spans="1:28" ht="12.75">
      <c r="A70" s="158"/>
      <c r="B70" s="158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8"/>
      <c r="R70" s="158"/>
      <c r="S70" s="159"/>
      <c r="T70" s="159"/>
      <c r="U70" s="159"/>
      <c r="V70" s="160"/>
      <c r="W70" s="160"/>
      <c r="Y70" s="134"/>
      <c r="Z70" s="134"/>
      <c r="AA70" s="154"/>
      <c r="AB70" s="151"/>
    </row>
    <row r="71" spans="1:28" ht="12.75">
      <c r="A71" s="158"/>
      <c r="B71" s="158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8"/>
      <c r="R71" s="158"/>
      <c r="S71" s="159"/>
      <c r="T71" s="160"/>
      <c r="U71" s="159"/>
      <c r="V71" s="160"/>
      <c r="W71" s="160"/>
      <c r="Y71" s="134"/>
      <c r="Z71" s="134"/>
      <c r="AA71" s="155"/>
      <c r="AB71" s="151"/>
    </row>
    <row r="72" spans="1:28" ht="12.75">
      <c r="A72" s="158"/>
      <c r="B72" s="158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8"/>
      <c r="R72" s="158"/>
      <c r="S72" s="159"/>
      <c r="T72" s="160"/>
      <c r="U72" s="159"/>
      <c r="V72" s="160"/>
      <c r="W72" s="160"/>
      <c r="Y72" s="134"/>
      <c r="Z72" s="134"/>
      <c r="AA72" s="155"/>
      <c r="AB72" s="151"/>
    </row>
    <row r="73" spans="1:28" ht="12.75">
      <c r="A73" s="158"/>
      <c r="B73" s="158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8"/>
      <c r="R73" s="158"/>
      <c r="S73" s="159"/>
      <c r="T73" s="160"/>
      <c r="U73" s="159"/>
      <c r="V73" s="160"/>
      <c r="W73" s="160"/>
      <c r="Y73" s="134"/>
      <c r="Z73" s="134"/>
      <c r="AA73" s="180"/>
      <c r="AB73" s="151"/>
    </row>
    <row r="74" spans="1:28" ht="22.5" customHeight="1">
      <c r="A74" s="158"/>
      <c r="B74" s="158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8"/>
      <c r="R74" s="158"/>
      <c r="S74" s="159"/>
      <c r="T74" s="160"/>
      <c r="U74" s="159"/>
      <c r="V74" s="160"/>
      <c r="W74" s="160"/>
      <c r="Y74" s="134"/>
      <c r="Z74" s="134"/>
      <c r="AA74" s="156"/>
      <c r="AB74" s="151"/>
    </row>
    <row r="75" spans="1:28" ht="12.75">
      <c r="A75" s="158"/>
      <c r="B75" s="158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8"/>
      <c r="R75" s="158"/>
      <c r="S75" s="159"/>
      <c r="T75" s="159"/>
      <c r="U75" s="159"/>
      <c r="V75" s="160"/>
      <c r="W75" s="160"/>
      <c r="Y75" s="134"/>
      <c r="Z75" s="134"/>
      <c r="AA75" s="151"/>
      <c r="AB75" s="151"/>
    </row>
    <row r="76" spans="1:28" ht="12.75">
      <c r="A76" s="158"/>
      <c r="B76" s="158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8"/>
      <c r="R76" s="158"/>
      <c r="S76" s="159"/>
      <c r="T76" s="168"/>
      <c r="U76" s="159"/>
      <c r="V76" s="160"/>
      <c r="W76" s="160"/>
      <c r="Y76" s="134"/>
      <c r="Z76" s="134"/>
      <c r="AA76" s="151"/>
      <c r="AB76" s="151"/>
    </row>
    <row r="77" spans="1:28" ht="12.75">
      <c r="A77" s="158"/>
      <c r="B77" s="158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8"/>
      <c r="R77" s="158"/>
      <c r="S77" s="159"/>
      <c r="T77" s="160"/>
      <c r="U77" s="159"/>
      <c r="V77" s="160"/>
      <c r="W77" s="160"/>
      <c r="Y77" s="134"/>
      <c r="Z77" s="134"/>
      <c r="AA77" s="151"/>
      <c r="AB77" s="151"/>
    </row>
    <row r="78" spans="1:28" ht="12.75">
      <c r="A78" s="158"/>
      <c r="B78" s="158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8"/>
      <c r="R78" s="158"/>
      <c r="S78" s="159"/>
      <c r="T78" s="160"/>
      <c r="U78" s="159"/>
      <c r="V78" s="160"/>
      <c r="W78" s="160"/>
      <c r="Y78" s="134"/>
      <c r="Z78" s="134"/>
      <c r="AA78" s="151"/>
      <c r="AB78" s="151"/>
    </row>
    <row r="79" spans="12:28" ht="12.75">
      <c r="L79" s="131"/>
      <c r="M79" s="131"/>
      <c r="N79" s="131"/>
      <c r="O79" s="131"/>
      <c r="P79" s="131"/>
      <c r="Q79" s="132"/>
      <c r="R79" s="132"/>
      <c r="S79" s="131"/>
      <c r="T79" s="131"/>
      <c r="U79" s="131"/>
      <c r="Y79" s="134"/>
      <c r="Z79" s="134"/>
      <c r="AA79" s="151"/>
      <c r="AB79" s="151"/>
    </row>
    <row r="80" spans="12:26" ht="12.75">
      <c r="L80" s="131"/>
      <c r="M80" s="131"/>
      <c r="N80" s="131"/>
      <c r="O80" s="131"/>
      <c r="P80" s="131"/>
      <c r="Q80" s="132"/>
      <c r="R80" s="132"/>
      <c r="S80" s="131"/>
      <c r="T80" s="131"/>
      <c r="U80" s="131"/>
      <c r="Y80" s="134"/>
      <c r="Z80" s="134"/>
    </row>
    <row r="81" spans="12:26" ht="12.75">
      <c r="L81" s="131"/>
      <c r="M81" s="131"/>
      <c r="N81" s="131"/>
      <c r="O81" s="131"/>
      <c r="P81" s="131"/>
      <c r="Q81" s="132"/>
      <c r="R81" s="132"/>
      <c r="S81" s="131"/>
      <c r="T81" s="131"/>
      <c r="U81" s="131"/>
      <c r="Y81" s="134"/>
      <c r="Z81" s="134"/>
    </row>
    <row r="82" spans="12:26" ht="12.75">
      <c r="L82" s="131"/>
      <c r="M82" s="131"/>
      <c r="N82" s="131"/>
      <c r="O82" s="131"/>
      <c r="P82" s="131"/>
      <c r="Q82" s="132"/>
      <c r="R82" s="132"/>
      <c r="S82" s="131"/>
      <c r="T82" s="131"/>
      <c r="U82" s="131"/>
      <c r="Y82" s="134"/>
      <c r="Z82" s="134"/>
    </row>
    <row r="83" spans="12:26" ht="12.75">
      <c r="L83" s="131"/>
      <c r="M83" s="131"/>
      <c r="N83" s="131"/>
      <c r="O83" s="131"/>
      <c r="P83" s="131"/>
      <c r="Q83" s="132"/>
      <c r="R83" s="132"/>
      <c r="S83" s="131"/>
      <c r="T83" s="131"/>
      <c r="U83" s="131"/>
      <c r="Y83" s="134"/>
      <c r="Z83" s="134"/>
    </row>
    <row r="84" spans="12:26" ht="12.75">
      <c r="L84" s="131"/>
      <c r="M84" s="131"/>
      <c r="N84" s="131"/>
      <c r="O84" s="131"/>
      <c r="P84" s="131"/>
      <c r="Q84" s="132"/>
      <c r="R84" s="132"/>
      <c r="S84" s="131"/>
      <c r="T84" s="131"/>
      <c r="U84" s="131"/>
      <c r="Y84" s="134"/>
      <c r="Z84" s="134"/>
    </row>
    <row r="85" spans="12:26" ht="12.75">
      <c r="L85" s="131"/>
      <c r="M85" s="131"/>
      <c r="N85" s="131"/>
      <c r="O85" s="131"/>
      <c r="P85" s="131"/>
      <c r="Q85" s="132"/>
      <c r="R85" s="132"/>
      <c r="S85" s="131"/>
      <c r="T85" s="131"/>
      <c r="U85" s="131"/>
      <c r="Y85" s="134"/>
      <c r="Z85" s="134"/>
    </row>
    <row r="86" spans="12:26" ht="12.75">
      <c r="L86" s="131"/>
      <c r="M86" s="131"/>
      <c r="N86" s="131"/>
      <c r="O86" s="131"/>
      <c r="P86" s="131"/>
      <c r="Q86" s="132"/>
      <c r="R86" s="132"/>
      <c r="S86" s="131"/>
      <c r="T86" s="131"/>
      <c r="U86" s="131"/>
      <c r="Y86" s="134"/>
      <c r="Z86" s="134"/>
    </row>
    <row r="87" spans="12:26" ht="12.75">
      <c r="L87" s="131"/>
      <c r="M87" s="131"/>
      <c r="N87" s="131"/>
      <c r="O87" s="131"/>
      <c r="P87" s="131"/>
      <c r="Q87" s="132"/>
      <c r="R87" s="132"/>
      <c r="S87" s="131"/>
      <c r="T87" s="131"/>
      <c r="U87" s="131"/>
      <c r="Y87" s="134"/>
      <c r="Z87" s="134"/>
    </row>
    <row r="88" spans="12:26" ht="12.75">
      <c r="L88" s="131"/>
      <c r="M88" s="131"/>
      <c r="N88" s="131"/>
      <c r="O88" s="131"/>
      <c r="P88" s="131"/>
      <c r="Q88" s="132"/>
      <c r="R88" s="132"/>
      <c r="S88" s="131"/>
      <c r="T88" s="131"/>
      <c r="U88" s="131"/>
      <c r="Y88" s="134"/>
      <c r="Z88" s="134"/>
    </row>
    <row r="89" spans="12:26" ht="12.75">
      <c r="L89" s="131"/>
      <c r="M89" s="131"/>
      <c r="N89" s="131"/>
      <c r="O89" s="131"/>
      <c r="P89" s="131"/>
      <c r="Q89" s="132"/>
      <c r="R89" s="132"/>
      <c r="S89" s="131"/>
      <c r="T89" s="131"/>
      <c r="U89" s="131"/>
      <c r="Y89" s="134"/>
      <c r="Z89" s="134"/>
    </row>
    <row r="90" spans="12:26" ht="12.75">
      <c r="L90" s="131"/>
      <c r="M90" s="131"/>
      <c r="N90" s="131"/>
      <c r="O90" s="131"/>
      <c r="P90" s="131"/>
      <c r="Q90" s="132"/>
      <c r="R90" s="132"/>
      <c r="S90" s="131"/>
      <c r="T90" s="131"/>
      <c r="U90" s="131"/>
      <c r="Y90" s="134"/>
      <c r="Z90" s="134"/>
    </row>
    <row r="91" spans="12:26" ht="12.75">
      <c r="L91" s="131"/>
      <c r="M91" s="131"/>
      <c r="N91" s="131"/>
      <c r="O91" s="131"/>
      <c r="P91" s="131"/>
      <c r="Q91" s="132"/>
      <c r="R91" s="132"/>
      <c r="S91" s="131"/>
      <c r="T91" s="131"/>
      <c r="U91" s="131"/>
      <c r="Y91" s="134"/>
      <c r="Z91" s="134"/>
    </row>
    <row r="92" spans="12:26" ht="12.75">
      <c r="L92" s="131"/>
      <c r="M92" s="131"/>
      <c r="N92" s="131"/>
      <c r="O92" s="131"/>
      <c r="P92" s="131"/>
      <c r="Q92" s="132"/>
      <c r="R92" s="132"/>
      <c r="S92" s="131"/>
      <c r="T92" s="131"/>
      <c r="U92" s="131"/>
      <c r="Y92" s="134"/>
      <c r="Z92" s="134"/>
    </row>
    <row r="93" spans="12:26" ht="12.75">
      <c r="L93" s="131"/>
      <c r="M93" s="131"/>
      <c r="N93" s="131"/>
      <c r="O93" s="131"/>
      <c r="P93" s="131"/>
      <c r="Q93" s="132"/>
      <c r="R93" s="132"/>
      <c r="S93" s="131"/>
      <c r="T93" s="131"/>
      <c r="U93" s="131"/>
      <c r="Y93" s="134"/>
      <c r="Z93" s="134"/>
    </row>
    <row r="94" spans="12:26" ht="12.75">
      <c r="L94" s="131"/>
      <c r="M94" s="131"/>
      <c r="N94" s="131"/>
      <c r="O94" s="131"/>
      <c r="P94" s="131"/>
      <c r="Q94" s="132"/>
      <c r="R94" s="132"/>
      <c r="S94" s="131"/>
      <c r="T94" s="131"/>
      <c r="U94" s="131"/>
      <c r="Y94" s="134"/>
      <c r="Z94" s="134"/>
    </row>
    <row r="95" spans="12:26" ht="12.75">
      <c r="L95" s="131"/>
      <c r="M95" s="131"/>
      <c r="N95" s="131"/>
      <c r="O95" s="131"/>
      <c r="P95" s="131"/>
      <c r="Q95" s="132"/>
      <c r="R95" s="132"/>
      <c r="S95" s="131"/>
      <c r="T95" s="131"/>
      <c r="U95" s="131"/>
      <c r="Y95" s="134"/>
      <c r="Z95" s="134"/>
    </row>
    <row r="96" spans="12:26" ht="12.75">
      <c r="L96" s="131"/>
      <c r="M96" s="131"/>
      <c r="N96" s="131"/>
      <c r="O96" s="131"/>
      <c r="P96" s="131"/>
      <c r="Q96" s="132"/>
      <c r="R96" s="132"/>
      <c r="S96" s="131"/>
      <c r="T96" s="131"/>
      <c r="U96" s="131"/>
      <c r="Y96" s="134"/>
      <c r="Z96" s="134"/>
    </row>
    <row r="97" spans="12:26" ht="12.75">
      <c r="L97" s="131"/>
      <c r="M97" s="131"/>
      <c r="N97" s="131"/>
      <c r="O97" s="131"/>
      <c r="P97" s="131"/>
      <c r="Q97" s="132"/>
      <c r="R97" s="132"/>
      <c r="S97" s="131"/>
      <c r="T97" s="131"/>
      <c r="U97" s="131"/>
      <c r="Y97" s="134"/>
      <c r="Z97" s="134"/>
    </row>
    <row r="98" spans="12:26" ht="12.75">
      <c r="L98" s="131"/>
      <c r="M98" s="131"/>
      <c r="N98" s="131"/>
      <c r="O98" s="131"/>
      <c r="P98" s="131"/>
      <c r="Q98" s="132"/>
      <c r="R98" s="132"/>
      <c r="S98" s="131"/>
      <c r="T98" s="131"/>
      <c r="U98" s="131"/>
      <c r="Y98" s="134"/>
      <c r="Z98" s="134"/>
    </row>
    <row r="99" spans="12:26" ht="12.75">
      <c r="L99" s="131"/>
      <c r="M99" s="131"/>
      <c r="N99" s="131"/>
      <c r="O99" s="131"/>
      <c r="P99" s="131"/>
      <c r="Q99" s="132"/>
      <c r="R99" s="132"/>
      <c r="S99" s="131"/>
      <c r="T99" s="131"/>
      <c r="U99" s="131"/>
      <c r="Y99" s="134"/>
      <c r="Z99" s="134"/>
    </row>
    <row r="100" spans="12:26" ht="12.75">
      <c r="L100" s="131"/>
      <c r="M100" s="131"/>
      <c r="N100" s="131"/>
      <c r="O100" s="131"/>
      <c r="P100" s="131"/>
      <c r="Q100" s="132"/>
      <c r="R100" s="132"/>
      <c r="S100" s="131"/>
      <c r="T100" s="131"/>
      <c r="U100" s="131"/>
      <c r="Y100" s="134"/>
      <c r="Z100" s="134"/>
    </row>
    <row r="101" spans="12:26" ht="12.75">
      <c r="L101" s="131"/>
      <c r="M101" s="131"/>
      <c r="N101" s="131"/>
      <c r="O101" s="131"/>
      <c r="P101" s="131"/>
      <c r="Q101" s="132"/>
      <c r="R101" s="132"/>
      <c r="S101" s="131"/>
      <c r="T101" s="131"/>
      <c r="U101" s="131"/>
      <c r="Y101" s="134"/>
      <c r="Z101" s="134"/>
    </row>
    <row r="102" spans="12:26" ht="12.75">
      <c r="L102" s="131"/>
      <c r="M102" s="131"/>
      <c r="N102" s="131"/>
      <c r="O102" s="131"/>
      <c r="P102" s="131"/>
      <c r="Q102" s="132"/>
      <c r="R102" s="132"/>
      <c r="S102" s="131"/>
      <c r="T102" s="131"/>
      <c r="U102" s="131"/>
      <c r="Y102" s="134"/>
      <c r="Z102" s="134"/>
    </row>
    <row r="103" spans="12:26" ht="12.75">
      <c r="L103" s="131"/>
      <c r="M103" s="131"/>
      <c r="N103" s="131"/>
      <c r="O103" s="131"/>
      <c r="P103" s="131"/>
      <c r="Q103" s="132"/>
      <c r="R103" s="132"/>
      <c r="S103" s="131"/>
      <c r="T103" s="131"/>
      <c r="U103" s="131"/>
      <c r="Y103" s="134"/>
      <c r="Z103" s="134"/>
    </row>
    <row r="104" spans="12:26" ht="12.75">
      <c r="L104" s="131"/>
      <c r="M104" s="131"/>
      <c r="N104" s="131"/>
      <c r="O104" s="131"/>
      <c r="P104" s="131"/>
      <c r="Q104" s="132"/>
      <c r="R104" s="132"/>
      <c r="S104" s="131"/>
      <c r="T104" s="131"/>
      <c r="U104" s="131"/>
      <c r="Y104" s="134"/>
      <c r="Z104" s="134"/>
    </row>
    <row r="105" spans="12:26" ht="12.75">
      <c r="L105" s="131"/>
      <c r="M105" s="131"/>
      <c r="N105" s="131"/>
      <c r="O105" s="131"/>
      <c r="P105" s="131"/>
      <c r="Q105" s="132"/>
      <c r="R105" s="132"/>
      <c r="S105" s="131"/>
      <c r="T105" s="131"/>
      <c r="U105" s="131"/>
      <c r="Y105" s="134"/>
      <c r="Z105" s="134"/>
    </row>
    <row r="106" spans="12:26" ht="12.75">
      <c r="L106" s="131"/>
      <c r="M106" s="131"/>
      <c r="N106" s="131"/>
      <c r="O106" s="131"/>
      <c r="P106" s="131"/>
      <c r="Q106" s="132"/>
      <c r="R106" s="132"/>
      <c r="S106" s="131"/>
      <c r="T106" s="131"/>
      <c r="U106" s="131"/>
      <c r="Y106" s="134"/>
      <c r="Z106" s="134"/>
    </row>
    <row r="107" spans="12:26" ht="12.75">
      <c r="L107" s="131"/>
      <c r="M107" s="131"/>
      <c r="N107" s="131"/>
      <c r="O107" s="131"/>
      <c r="P107" s="131"/>
      <c r="Q107" s="132"/>
      <c r="R107" s="132"/>
      <c r="S107" s="131"/>
      <c r="T107" s="131"/>
      <c r="U107" s="131"/>
      <c r="Y107" s="134"/>
      <c r="Z107" s="134"/>
    </row>
    <row r="108" spans="12:26" ht="12.75">
      <c r="L108" s="131"/>
      <c r="M108" s="131"/>
      <c r="N108" s="131"/>
      <c r="O108" s="131"/>
      <c r="P108" s="131"/>
      <c r="Q108" s="132"/>
      <c r="R108" s="132"/>
      <c r="S108" s="131"/>
      <c r="T108" s="131"/>
      <c r="U108" s="131"/>
      <c r="Y108" s="134"/>
      <c r="Z108" s="134"/>
    </row>
    <row r="109" spans="12:26" ht="12.75">
      <c r="L109" s="131"/>
      <c r="M109" s="131"/>
      <c r="N109" s="131"/>
      <c r="O109" s="131"/>
      <c r="P109" s="131"/>
      <c r="Q109" s="132"/>
      <c r="R109" s="132"/>
      <c r="S109" s="131"/>
      <c r="T109" s="131"/>
      <c r="U109" s="131"/>
      <c r="Y109" s="134"/>
      <c r="Z109" s="134"/>
    </row>
    <row r="110" spans="12:26" ht="12.75">
      <c r="L110" s="131"/>
      <c r="M110" s="131"/>
      <c r="N110" s="131"/>
      <c r="O110" s="131"/>
      <c r="P110" s="131"/>
      <c r="Q110" s="132"/>
      <c r="R110" s="132"/>
      <c r="S110" s="131"/>
      <c r="T110" s="131"/>
      <c r="U110" s="131"/>
      <c r="Y110" s="134"/>
      <c r="Z110" s="134"/>
    </row>
    <row r="111" spans="12:26" ht="12.75">
      <c r="L111" s="131"/>
      <c r="M111" s="131"/>
      <c r="N111" s="131"/>
      <c r="O111" s="131"/>
      <c r="P111" s="131"/>
      <c r="Q111" s="132"/>
      <c r="R111" s="132"/>
      <c r="S111" s="131"/>
      <c r="T111" s="131"/>
      <c r="U111" s="131"/>
      <c r="Y111" s="134"/>
      <c r="Z111" s="134"/>
    </row>
    <row r="112" spans="12:26" ht="12.75">
      <c r="L112" s="131"/>
      <c r="M112" s="131"/>
      <c r="N112" s="131"/>
      <c r="O112" s="131"/>
      <c r="P112" s="131"/>
      <c r="Q112" s="132"/>
      <c r="R112" s="132"/>
      <c r="S112" s="131"/>
      <c r="T112" s="131"/>
      <c r="U112" s="131"/>
      <c r="Y112" s="134"/>
      <c r="Z112" s="134"/>
    </row>
    <row r="113" spans="12:26" ht="12.75">
      <c r="L113" s="131"/>
      <c r="M113" s="131"/>
      <c r="N113" s="131"/>
      <c r="O113" s="131"/>
      <c r="P113" s="131"/>
      <c r="Q113" s="132"/>
      <c r="R113" s="132"/>
      <c r="S113" s="131"/>
      <c r="T113" s="131"/>
      <c r="U113" s="131"/>
      <c r="Y113" s="134"/>
      <c r="Z113" s="134"/>
    </row>
    <row r="114" spans="12:26" ht="12.75">
      <c r="L114" s="131"/>
      <c r="M114" s="131"/>
      <c r="N114" s="131"/>
      <c r="O114" s="131"/>
      <c r="P114" s="131"/>
      <c r="Q114" s="132"/>
      <c r="R114" s="132"/>
      <c r="S114" s="131"/>
      <c r="T114" s="131"/>
      <c r="U114" s="131"/>
      <c r="Y114" s="134"/>
      <c r="Z114" s="134"/>
    </row>
    <row r="115" spans="12:26" ht="12.75">
      <c r="L115" s="131"/>
      <c r="M115" s="131"/>
      <c r="N115" s="131"/>
      <c r="O115" s="131"/>
      <c r="P115" s="131"/>
      <c r="Q115" s="132"/>
      <c r="R115" s="132"/>
      <c r="S115" s="131"/>
      <c r="T115" s="131"/>
      <c r="U115" s="131"/>
      <c r="Y115" s="134"/>
      <c r="Z115" s="134"/>
    </row>
    <row r="116" spans="12:26" ht="12.75">
      <c r="L116" s="131"/>
      <c r="M116" s="131"/>
      <c r="N116" s="131"/>
      <c r="O116" s="131"/>
      <c r="P116" s="131"/>
      <c r="Q116" s="132"/>
      <c r="R116" s="132"/>
      <c r="S116" s="131"/>
      <c r="T116" s="131"/>
      <c r="U116" s="131"/>
      <c r="Y116" s="134"/>
      <c r="Z116" s="134"/>
    </row>
    <row r="117" spans="12:26" ht="12.75">
      <c r="L117" s="131"/>
      <c r="M117" s="131"/>
      <c r="N117" s="131"/>
      <c r="O117" s="131"/>
      <c r="P117" s="131"/>
      <c r="Q117" s="132"/>
      <c r="R117" s="132"/>
      <c r="S117" s="131"/>
      <c r="T117" s="131"/>
      <c r="U117" s="131"/>
      <c r="Y117" s="134"/>
      <c r="Z117" s="134"/>
    </row>
    <row r="118" spans="12:26" ht="12.75">
      <c r="L118" s="131"/>
      <c r="M118" s="131"/>
      <c r="N118" s="131"/>
      <c r="O118" s="131"/>
      <c r="P118" s="131"/>
      <c r="Q118" s="132"/>
      <c r="R118" s="132"/>
      <c r="S118" s="131"/>
      <c r="T118" s="131"/>
      <c r="U118" s="131"/>
      <c r="Y118" s="134"/>
      <c r="Z118" s="134"/>
    </row>
    <row r="119" spans="12:26" ht="12.75">
      <c r="L119" s="131"/>
      <c r="M119" s="131"/>
      <c r="N119" s="131"/>
      <c r="O119" s="131"/>
      <c r="P119" s="131"/>
      <c r="Q119" s="132"/>
      <c r="R119" s="132"/>
      <c r="S119" s="131"/>
      <c r="T119" s="131"/>
      <c r="U119" s="131"/>
      <c r="Y119" s="134"/>
      <c r="Z119" s="134"/>
    </row>
    <row r="120" spans="12:26" ht="12.75">
      <c r="L120" s="131"/>
      <c r="M120" s="131"/>
      <c r="N120" s="131"/>
      <c r="O120" s="131"/>
      <c r="P120" s="131"/>
      <c r="Q120" s="132"/>
      <c r="R120" s="132"/>
      <c r="S120" s="131"/>
      <c r="T120" s="131"/>
      <c r="U120" s="131"/>
      <c r="Y120" s="134"/>
      <c r="Z120" s="134"/>
    </row>
    <row r="121" spans="12:26" ht="12.75">
      <c r="L121" s="131"/>
      <c r="M121" s="131"/>
      <c r="N121" s="131"/>
      <c r="O121" s="131"/>
      <c r="P121" s="131"/>
      <c r="Q121" s="132"/>
      <c r="R121" s="132"/>
      <c r="S121" s="131"/>
      <c r="T121" s="131"/>
      <c r="U121" s="131"/>
      <c r="Y121" s="134"/>
      <c r="Z121" s="134"/>
    </row>
    <row r="122" spans="12:26" ht="12.75">
      <c r="L122" s="131"/>
      <c r="M122" s="131"/>
      <c r="N122" s="131"/>
      <c r="O122" s="131"/>
      <c r="P122" s="131"/>
      <c r="Q122" s="132"/>
      <c r="R122" s="132"/>
      <c r="S122" s="131"/>
      <c r="T122" s="131"/>
      <c r="U122" s="131"/>
      <c r="Y122" s="134"/>
      <c r="Z122" s="134"/>
    </row>
    <row r="123" spans="12:26" ht="12.75">
      <c r="L123" s="131"/>
      <c r="M123" s="131"/>
      <c r="N123" s="131"/>
      <c r="O123" s="131"/>
      <c r="P123" s="131"/>
      <c r="Q123" s="132"/>
      <c r="R123" s="132"/>
      <c r="S123" s="131"/>
      <c r="T123" s="131"/>
      <c r="U123" s="131"/>
      <c r="Y123" s="134"/>
      <c r="Z123" s="134"/>
    </row>
    <row r="124" spans="12:26" ht="12.75">
      <c r="L124" s="131"/>
      <c r="M124" s="131"/>
      <c r="N124" s="131"/>
      <c r="O124" s="131"/>
      <c r="P124" s="131"/>
      <c r="Q124" s="132"/>
      <c r="R124" s="132"/>
      <c r="S124" s="131"/>
      <c r="T124" s="131"/>
      <c r="U124" s="131"/>
      <c r="Y124" s="134"/>
      <c r="Z124" s="134"/>
    </row>
    <row r="125" spans="12:26" ht="12.75">
      <c r="L125" s="131"/>
      <c r="M125" s="131"/>
      <c r="N125" s="131"/>
      <c r="O125" s="131"/>
      <c r="P125" s="131"/>
      <c r="Q125" s="132"/>
      <c r="R125" s="132"/>
      <c r="S125" s="131"/>
      <c r="T125" s="131"/>
      <c r="U125" s="131"/>
      <c r="Y125" s="134"/>
      <c r="Z125" s="134"/>
    </row>
    <row r="126" spans="12:26" ht="12.75">
      <c r="L126" s="131"/>
      <c r="M126" s="131"/>
      <c r="N126" s="131"/>
      <c r="O126" s="131"/>
      <c r="P126" s="131"/>
      <c r="Q126" s="132"/>
      <c r="R126" s="132"/>
      <c r="S126" s="131"/>
      <c r="T126" s="131"/>
      <c r="U126" s="131"/>
      <c r="Y126" s="134"/>
      <c r="Z126" s="134"/>
    </row>
    <row r="127" spans="12:26" ht="12.75">
      <c r="L127" s="131"/>
      <c r="M127" s="131"/>
      <c r="N127" s="131"/>
      <c r="O127" s="131"/>
      <c r="P127" s="131"/>
      <c r="Q127" s="132"/>
      <c r="R127" s="132"/>
      <c r="S127" s="131"/>
      <c r="T127" s="131"/>
      <c r="U127" s="131"/>
      <c r="Y127" s="134"/>
      <c r="Z127" s="134"/>
    </row>
    <row r="128" spans="12:26" ht="12.75">
      <c r="L128" s="131"/>
      <c r="M128" s="131"/>
      <c r="N128" s="131"/>
      <c r="O128" s="131"/>
      <c r="P128" s="131"/>
      <c r="Q128" s="132"/>
      <c r="R128" s="132"/>
      <c r="S128" s="131"/>
      <c r="T128" s="131"/>
      <c r="U128" s="131"/>
      <c r="Y128" s="134"/>
      <c r="Z128" s="134"/>
    </row>
    <row r="129" spans="12:26" ht="12.75">
      <c r="L129" s="131"/>
      <c r="M129" s="131"/>
      <c r="N129" s="131"/>
      <c r="O129" s="131"/>
      <c r="P129" s="131"/>
      <c r="Q129" s="132"/>
      <c r="R129" s="132"/>
      <c r="S129" s="131"/>
      <c r="T129" s="131"/>
      <c r="U129" s="131"/>
      <c r="Y129" s="134"/>
      <c r="Z129" s="134"/>
    </row>
    <row r="130" spans="12:26" ht="12.75">
      <c r="L130" s="131"/>
      <c r="M130" s="131"/>
      <c r="N130" s="131"/>
      <c r="O130" s="131"/>
      <c r="P130" s="131"/>
      <c r="Q130" s="132"/>
      <c r="R130" s="132"/>
      <c r="S130" s="131"/>
      <c r="T130" s="131"/>
      <c r="U130" s="131"/>
      <c r="Y130" s="134"/>
      <c r="Z130" s="134"/>
    </row>
    <row r="131" spans="12:26" ht="12.75">
      <c r="L131" s="131"/>
      <c r="M131" s="131"/>
      <c r="N131" s="131"/>
      <c r="O131" s="131"/>
      <c r="P131" s="131"/>
      <c r="Q131" s="132"/>
      <c r="R131" s="132"/>
      <c r="S131" s="131"/>
      <c r="T131" s="131"/>
      <c r="U131" s="131"/>
      <c r="Y131" s="134"/>
      <c r="Z131" s="134"/>
    </row>
    <row r="132" spans="12:26" ht="12.75">
      <c r="L132" s="131"/>
      <c r="M132" s="131"/>
      <c r="N132" s="131"/>
      <c r="O132" s="131"/>
      <c r="P132" s="131"/>
      <c r="Q132" s="132"/>
      <c r="R132" s="132"/>
      <c r="S132" s="131"/>
      <c r="T132" s="131"/>
      <c r="U132" s="131"/>
      <c r="Y132" s="134"/>
      <c r="Z132" s="134"/>
    </row>
    <row r="133" spans="12:26" ht="12.75">
      <c r="L133" s="131"/>
      <c r="M133" s="131"/>
      <c r="N133" s="131"/>
      <c r="O133" s="131"/>
      <c r="P133" s="131"/>
      <c r="Q133" s="132"/>
      <c r="R133" s="132"/>
      <c r="S133" s="131"/>
      <c r="T133" s="131"/>
      <c r="U133" s="131"/>
      <c r="Y133" s="134"/>
      <c r="Z133" s="134"/>
    </row>
    <row r="134" spans="12:26" ht="12.75">
      <c r="L134" s="131"/>
      <c r="M134" s="131"/>
      <c r="N134" s="131"/>
      <c r="O134" s="131"/>
      <c r="P134" s="131"/>
      <c r="Q134" s="132"/>
      <c r="R134" s="132"/>
      <c r="S134" s="131"/>
      <c r="T134" s="131"/>
      <c r="U134" s="131"/>
      <c r="Y134" s="134"/>
      <c r="Z134" s="134"/>
    </row>
    <row r="135" spans="12:26" ht="12.75">
      <c r="L135" s="131"/>
      <c r="M135" s="131"/>
      <c r="N135" s="131"/>
      <c r="O135" s="131"/>
      <c r="P135" s="131"/>
      <c r="Q135" s="132"/>
      <c r="R135" s="132"/>
      <c r="S135" s="131"/>
      <c r="T135" s="131"/>
      <c r="U135" s="131"/>
      <c r="Y135" s="134"/>
      <c r="Z135" s="134"/>
    </row>
    <row r="136" spans="12:26" ht="12.75">
      <c r="L136" s="131"/>
      <c r="M136" s="131"/>
      <c r="N136" s="131"/>
      <c r="O136" s="131"/>
      <c r="P136" s="131"/>
      <c r="Q136" s="132"/>
      <c r="R136" s="132"/>
      <c r="S136" s="131"/>
      <c r="T136" s="131"/>
      <c r="U136" s="131"/>
      <c r="Y136" s="134"/>
      <c r="Z136" s="134"/>
    </row>
    <row r="137" spans="12:26" ht="12.75">
      <c r="L137" s="131"/>
      <c r="M137" s="131"/>
      <c r="N137" s="131"/>
      <c r="O137" s="131"/>
      <c r="P137" s="131"/>
      <c r="Q137" s="132"/>
      <c r="R137" s="132"/>
      <c r="S137" s="131"/>
      <c r="T137" s="131"/>
      <c r="U137" s="131"/>
      <c r="Y137" s="134"/>
      <c r="Z137" s="134"/>
    </row>
    <row r="138" spans="12:26" ht="12.75">
      <c r="L138" s="131"/>
      <c r="M138" s="131"/>
      <c r="N138" s="131"/>
      <c r="O138" s="131"/>
      <c r="P138" s="131"/>
      <c r="Q138" s="132"/>
      <c r="R138" s="132"/>
      <c r="S138" s="131"/>
      <c r="T138" s="131"/>
      <c r="U138" s="131"/>
      <c r="Y138" s="134"/>
      <c r="Z138" s="134"/>
    </row>
    <row r="139" spans="12:26" ht="12.75">
      <c r="L139" s="131"/>
      <c r="M139" s="131"/>
      <c r="N139" s="131"/>
      <c r="O139" s="131"/>
      <c r="P139" s="131"/>
      <c r="Q139" s="132"/>
      <c r="R139" s="132"/>
      <c r="S139" s="131"/>
      <c r="T139" s="131"/>
      <c r="U139" s="131"/>
      <c r="Y139" s="134"/>
      <c r="Z139" s="134"/>
    </row>
    <row r="140" spans="12:26" ht="12.75">
      <c r="L140" s="131"/>
      <c r="M140" s="131"/>
      <c r="N140" s="131"/>
      <c r="O140" s="131"/>
      <c r="P140" s="131"/>
      <c r="Q140" s="132"/>
      <c r="R140" s="132"/>
      <c r="S140" s="131"/>
      <c r="T140" s="131"/>
      <c r="U140" s="131"/>
      <c r="Y140" s="134"/>
      <c r="Z140" s="134"/>
    </row>
    <row r="141" spans="12:26" ht="12.75">
      <c r="L141" s="131"/>
      <c r="M141" s="131"/>
      <c r="N141" s="131"/>
      <c r="O141" s="131"/>
      <c r="P141" s="131"/>
      <c r="Q141" s="132"/>
      <c r="R141" s="132"/>
      <c r="S141" s="131"/>
      <c r="T141" s="131"/>
      <c r="U141" s="131"/>
      <c r="Y141" s="134"/>
      <c r="Z141" s="134"/>
    </row>
    <row r="142" spans="12:21" ht="12.75">
      <c r="L142" s="131"/>
      <c r="M142" s="131"/>
      <c r="N142" s="131"/>
      <c r="O142" s="131"/>
      <c r="P142" s="131"/>
      <c r="Q142" s="132"/>
      <c r="R142" s="132"/>
      <c r="S142" s="131"/>
      <c r="T142" s="131"/>
      <c r="U142" s="131"/>
    </row>
    <row r="143" spans="12:21" ht="12.75">
      <c r="L143" s="131"/>
      <c r="M143" s="131"/>
      <c r="N143" s="131"/>
      <c r="O143" s="131"/>
      <c r="P143" s="131"/>
      <c r="Q143" s="132"/>
      <c r="R143" s="132"/>
      <c r="S143" s="131"/>
      <c r="T143" s="131"/>
      <c r="U143" s="131"/>
    </row>
    <row r="144" spans="12:21" ht="12.75">
      <c r="L144" s="131"/>
      <c r="M144" s="131"/>
      <c r="N144" s="131"/>
      <c r="O144" s="131"/>
      <c r="P144" s="131"/>
      <c r="Q144" s="132"/>
      <c r="R144" s="132"/>
      <c r="S144" s="131"/>
      <c r="T144" s="131"/>
      <c r="U144" s="131"/>
    </row>
    <row r="145" spans="12:21" ht="12.75">
      <c r="L145" s="131"/>
      <c r="M145" s="131"/>
      <c r="N145" s="131"/>
      <c r="O145" s="131"/>
      <c r="P145" s="131"/>
      <c r="Q145" s="132"/>
      <c r="R145" s="132"/>
      <c r="S145" s="131"/>
      <c r="T145" s="131"/>
      <c r="U145" s="131"/>
    </row>
    <row r="146" spans="12:21" ht="12.75">
      <c r="L146" s="131"/>
      <c r="M146" s="131"/>
      <c r="N146" s="131"/>
      <c r="O146" s="131"/>
      <c r="P146" s="131"/>
      <c r="Q146" s="132"/>
      <c r="R146" s="132"/>
      <c r="S146" s="131"/>
      <c r="T146" s="131"/>
      <c r="U146" s="131"/>
    </row>
    <row r="147" spans="12:21" ht="12.75">
      <c r="L147" s="131"/>
      <c r="M147" s="131"/>
      <c r="N147" s="131"/>
      <c r="O147" s="131"/>
      <c r="P147" s="131"/>
      <c r="Q147" s="132"/>
      <c r="R147" s="132"/>
      <c r="S147" s="131"/>
      <c r="T147" s="131"/>
      <c r="U147" s="131"/>
    </row>
    <row r="148" spans="12:21" ht="12.75">
      <c r="L148" s="131"/>
      <c r="M148" s="131"/>
      <c r="N148" s="131"/>
      <c r="O148" s="131"/>
      <c r="P148" s="131"/>
      <c r="Q148" s="132"/>
      <c r="R148" s="132"/>
      <c r="S148" s="131"/>
      <c r="T148" s="131"/>
      <c r="U148" s="131"/>
    </row>
    <row r="149" spans="12:21" ht="12.75">
      <c r="L149" s="131"/>
      <c r="M149" s="131"/>
      <c r="N149" s="131"/>
      <c r="O149" s="131"/>
      <c r="P149" s="131"/>
      <c r="Q149" s="132"/>
      <c r="R149" s="132"/>
      <c r="S149" s="131"/>
      <c r="T149" s="131"/>
      <c r="U149" s="131"/>
    </row>
    <row r="150" spans="12:21" ht="12.75">
      <c r="L150" s="131"/>
      <c r="M150" s="131"/>
      <c r="N150" s="131"/>
      <c r="O150" s="131"/>
      <c r="P150" s="131"/>
      <c r="Q150" s="132"/>
      <c r="R150" s="132"/>
      <c r="S150" s="131"/>
      <c r="T150" s="131"/>
      <c r="U150" s="131"/>
    </row>
    <row r="151" spans="12:21" ht="12.75">
      <c r="L151" s="131"/>
      <c r="M151" s="131"/>
      <c r="N151" s="131"/>
      <c r="O151" s="131"/>
      <c r="P151" s="131"/>
      <c r="Q151" s="132"/>
      <c r="R151" s="132"/>
      <c r="S151" s="131"/>
      <c r="T151" s="131"/>
      <c r="U151" s="131"/>
    </row>
    <row r="152" spans="12:21" ht="12.75">
      <c r="L152" s="131"/>
      <c r="M152" s="131"/>
      <c r="N152" s="131"/>
      <c r="O152" s="131"/>
      <c r="P152" s="131"/>
      <c r="Q152" s="132"/>
      <c r="R152" s="132"/>
      <c r="S152" s="131"/>
      <c r="T152" s="131"/>
      <c r="U152" s="131"/>
    </row>
    <row r="153" spans="12:21" ht="12.75">
      <c r="L153" s="131"/>
      <c r="M153" s="131"/>
      <c r="N153" s="131"/>
      <c r="O153" s="131"/>
      <c r="P153" s="131"/>
      <c r="Q153" s="132"/>
      <c r="R153" s="132"/>
      <c r="S153" s="131"/>
      <c r="T153" s="131"/>
      <c r="U153" s="131"/>
    </row>
    <row r="154" spans="12:21" ht="12.75">
      <c r="L154" s="131"/>
      <c r="M154" s="131"/>
      <c r="N154" s="131"/>
      <c r="O154" s="131"/>
      <c r="P154" s="131"/>
      <c r="Q154" s="132"/>
      <c r="R154" s="132"/>
      <c r="S154" s="131"/>
      <c r="T154" s="131"/>
      <c r="U154" s="131"/>
    </row>
    <row r="155" spans="12:21" ht="12.75">
      <c r="L155" s="131"/>
      <c r="M155" s="131"/>
      <c r="N155" s="131"/>
      <c r="O155" s="131"/>
      <c r="P155" s="131"/>
      <c r="Q155" s="132"/>
      <c r="R155" s="132"/>
      <c r="S155" s="131"/>
      <c r="T155" s="131"/>
      <c r="U155" s="131"/>
    </row>
    <row r="156" spans="12:21" ht="12.75">
      <c r="L156" s="131"/>
      <c r="M156" s="131"/>
      <c r="N156" s="131"/>
      <c r="O156" s="131"/>
      <c r="P156" s="131"/>
      <c r="Q156" s="132"/>
      <c r="R156" s="132"/>
      <c r="S156" s="131"/>
      <c r="T156" s="131"/>
      <c r="U156" s="131"/>
    </row>
    <row r="157" spans="12:21" ht="12.75">
      <c r="L157" s="131"/>
      <c r="M157" s="131"/>
      <c r="N157" s="131"/>
      <c r="O157" s="131"/>
      <c r="P157" s="131"/>
      <c r="Q157" s="132"/>
      <c r="R157" s="132"/>
      <c r="S157" s="131"/>
      <c r="T157" s="131"/>
      <c r="U157" s="131"/>
    </row>
    <row r="158" spans="12:21" ht="12.75">
      <c r="L158" s="131"/>
      <c r="M158" s="131"/>
      <c r="N158" s="131"/>
      <c r="O158" s="131"/>
      <c r="P158" s="131"/>
      <c r="Q158" s="132"/>
      <c r="R158" s="132"/>
      <c r="S158" s="131"/>
      <c r="T158" s="131"/>
      <c r="U158" s="131"/>
    </row>
  </sheetData>
  <sheetProtection/>
  <mergeCells count="51">
    <mergeCell ref="R55:R57"/>
    <mergeCell ref="R15:R17"/>
    <mergeCell ref="A21:A23"/>
    <mergeCell ref="B21:B23"/>
    <mergeCell ref="C21:C23"/>
    <mergeCell ref="Q21:Q23"/>
    <mergeCell ref="R26:R28"/>
    <mergeCell ref="R21:R23"/>
    <mergeCell ref="Q55:Q57"/>
    <mergeCell ref="B31:B33"/>
    <mergeCell ref="B55:B57"/>
    <mergeCell ref="Q49:Q51"/>
    <mergeCell ref="A6:A8"/>
    <mergeCell ref="C26:C28"/>
    <mergeCell ref="C6:C8"/>
    <mergeCell ref="B6:B8"/>
    <mergeCell ref="D6:D8"/>
    <mergeCell ref="A55:A57"/>
    <mergeCell ref="C10:C12"/>
    <mergeCell ref="A10:A12"/>
    <mergeCell ref="B15:B17"/>
    <mergeCell ref="C55:C57"/>
    <mergeCell ref="C41:C43"/>
    <mergeCell ref="C36:C38"/>
    <mergeCell ref="B26:B28"/>
    <mergeCell ref="A15:A17"/>
    <mergeCell ref="A26:A28"/>
    <mergeCell ref="B10:B12"/>
    <mergeCell ref="R10:R12"/>
    <mergeCell ref="A49:A51"/>
    <mergeCell ref="R6:R8"/>
    <mergeCell ref="C15:C17"/>
    <mergeCell ref="Q26:Q28"/>
    <mergeCell ref="Q10:Q12"/>
    <mergeCell ref="Q6:Q8"/>
    <mergeCell ref="A41:A43"/>
    <mergeCell ref="C31:C33"/>
    <mergeCell ref="A31:A33"/>
    <mergeCell ref="Q41:Q43"/>
    <mergeCell ref="R41:R43"/>
    <mergeCell ref="R31:R33"/>
    <mergeCell ref="A36:A38"/>
    <mergeCell ref="Q15:Q17"/>
    <mergeCell ref="Q31:Q33"/>
    <mergeCell ref="Q36:Q38"/>
    <mergeCell ref="B36:B38"/>
    <mergeCell ref="R36:R38"/>
    <mergeCell ref="C49:C51"/>
    <mergeCell ref="B41:B43"/>
    <mergeCell ref="B49:B51"/>
    <mergeCell ref="R49:R51"/>
  </mergeCells>
  <hyperlinks>
    <hyperlink ref="G4" r:id="rId1" display="http://mdoe.state.mi.us/TaxableValue/default.aspx"/>
  </hyperlinks>
  <printOptions/>
  <pageMargins left="0.3" right="0.3" top="0.5" bottom="0.5" header="0" footer="0"/>
  <pageSetup fitToHeight="0" fitToWidth="1" horizontalDpi="600" verticalDpi="600" orientation="landscape" paperSize="3" scale="62" r:id="rId2"/>
  <headerFooter alignWithMargins="0">
    <oddFooter>&amp;L&amp;D: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Raschke</dc:creator>
  <cp:keywords/>
  <dc:description/>
  <cp:lastModifiedBy>Jones Lisa</cp:lastModifiedBy>
  <cp:lastPrinted>2019-07-17T15:06:21Z</cp:lastPrinted>
  <dcterms:created xsi:type="dcterms:W3CDTF">2009-06-20T11:43:23Z</dcterms:created>
  <dcterms:modified xsi:type="dcterms:W3CDTF">2019-07-17T15:11:10Z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