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tucker\Desktop\SWMSBO\"/>
    </mc:Choice>
  </mc:AlternateContent>
  <xr:revisionPtr revIDLastSave="0" documentId="13_ncr:1_{87EC10A2-5712-401D-9B05-AE4DE73C4A87}" xr6:coauthVersionLast="47" xr6:coauthVersionMax="47" xr10:uidLastSave="{00000000-0000-0000-0000-000000000000}"/>
  <bookViews>
    <workbookView xWindow="15630" yWindow="2415" windowWidth="29040" windowHeight="15810" xr2:uid="{00000000-000D-0000-FFFF-FFFF00000000}"/>
  </bookViews>
  <sheets>
    <sheet name="Journal Entries" sheetId="1" r:id="rId1"/>
    <sheet name="Governmental Fund-BS" sheetId="3" r:id="rId2"/>
    <sheet name="Governmental Fund-Rev_Exp" sheetId="4" r:id="rId3"/>
    <sheet name="StatementofNetPosition" sheetId="5" r:id="rId4"/>
    <sheet name="StatementofActiviti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N10" i="6"/>
  <c r="K30" i="5"/>
  <c r="E30" i="5"/>
  <c r="E32" i="5" s="1"/>
  <c r="E13" i="5"/>
  <c r="E39" i="5"/>
  <c r="E47" i="1"/>
  <c r="E33" i="1"/>
  <c r="E20" i="1"/>
  <c r="H4" i="3"/>
  <c r="H9" i="3" s="1"/>
  <c r="L5" i="3"/>
  <c r="L6" i="3"/>
  <c r="L7" i="3"/>
  <c r="L12" i="3"/>
  <c r="L13" i="3"/>
  <c r="L15" i="3"/>
  <c r="L19" i="3"/>
  <c r="M24" i="4"/>
  <c r="M28" i="4" s="1"/>
  <c r="M5" i="4"/>
  <c r="M6" i="4"/>
  <c r="M8" i="4"/>
  <c r="M12" i="4"/>
  <c r="M14" i="4"/>
  <c r="M15" i="4"/>
  <c r="M16" i="4"/>
  <c r="M25" i="4"/>
  <c r="M26" i="4"/>
  <c r="M32" i="4"/>
  <c r="M4" i="4"/>
  <c r="K8" i="5"/>
  <c r="K9" i="5"/>
  <c r="K10" i="5"/>
  <c r="K11" i="5"/>
  <c r="K16" i="5"/>
  <c r="K17" i="5"/>
  <c r="K26" i="5"/>
  <c r="K27" i="5"/>
  <c r="K28" i="5"/>
  <c r="K29" i="5"/>
  <c r="K36" i="5"/>
  <c r="K7" i="5"/>
  <c r="N12" i="6"/>
  <c r="N13" i="6"/>
  <c r="N9" i="6"/>
  <c r="F11" i="6"/>
  <c r="F14" i="6"/>
  <c r="N14" i="6" s="1"/>
  <c r="E18" i="5"/>
  <c r="K18" i="5" s="1"/>
  <c r="K20" i="5" s="1"/>
  <c r="G18" i="4"/>
  <c r="G21" i="4" s="1"/>
  <c r="G28" i="4"/>
  <c r="F16" i="6" l="1"/>
  <c r="K32" i="5"/>
  <c r="K13" i="5"/>
  <c r="K22" i="5" s="1"/>
  <c r="M18" i="4"/>
  <c r="M21" i="4" s="1"/>
  <c r="M30" i="4" s="1"/>
  <c r="M34" i="4" s="1"/>
  <c r="L18" i="3" s="1"/>
  <c r="L21" i="3" s="1"/>
  <c r="L24" i="3" s="1"/>
  <c r="E20" i="5"/>
  <c r="E22" i="5" s="1"/>
  <c r="N11" i="6"/>
  <c r="N16" i="6" s="1"/>
  <c r="N26" i="6" s="1"/>
  <c r="N30" i="6" s="1"/>
  <c r="L4" i="3"/>
  <c r="L9" i="3" s="1"/>
  <c r="G30" i="4"/>
  <c r="G34" i="4" s="1"/>
  <c r="H18" i="3" s="1"/>
  <c r="H21" i="3" l="1"/>
  <c r="H24" i="3" l="1"/>
  <c r="K37" i="5"/>
</calcChain>
</file>

<file path=xl/sharedStrings.xml><?xml version="1.0" encoding="utf-8"?>
<sst xmlns="http://schemas.openxmlformats.org/spreadsheetml/2006/main" count="141" uniqueCount="113">
  <si>
    <t>Debit</t>
  </si>
  <si>
    <t>Credit</t>
  </si>
  <si>
    <t>Principal</t>
  </si>
  <si>
    <t>ASSETS</t>
  </si>
  <si>
    <t>Cash and cash equivalents</t>
  </si>
  <si>
    <t>Investments</t>
  </si>
  <si>
    <t>Accounts receivables</t>
  </si>
  <si>
    <t>Due from other governmental units</t>
  </si>
  <si>
    <t>Due from other funds</t>
  </si>
  <si>
    <t>Prepaids</t>
  </si>
  <si>
    <t>TOTAL ASSETS</t>
  </si>
  <si>
    <t>LIABILITIES</t>
  </si>
  <si>
    <t>Accounts payable</t>
  </si>
  <si>
    <t>Accrued liabilities</t>
  </si>
  <si>
    <t>TOTAL LIABILITIES</t>
  </si>
  <si>
    <t>FUND BALANCES</t>
  </si>
  <si>
    <t>Restricted for parks and recreation</t>
  </si>
  <si>
    <t>Restricted for public works</t>
  </si>
  <si>
    <t>TOTAL FUND BALANCES</t>
  </si>
  <si>
    <t>TOTAL LIABILITIES AND</t>
  </si>
  <si>
    <t xml:space="preserve">  FUND BALANCES</t>
  </si>
  <si>
    <t>REVENUES</t>
  </si>
  <si>
    <t>Taxes</t>
  </si>
  <si>
    <t>Interest and rents</t>
  </si>
  <si>
    <t>Other</t>
  </si>
  <si>
    <t>TOTAL REVENUES</t>
  </si>
  <si>
    <t>EXPENDITURES</t>
  </si>
  <si>
    <t>Current</t>
  </si>
  <si>
    <t>Public works</t>
  </si>
  <si>
    <t>Recreation and culture</t>
  </si>
  <si>
    <t>Community and economic development</t>
  </si>
  <si>
    <t>Debt service:</t>
  </si>
  <si>
    <t>Capital outlay</t>
  </si>
  <si>
    <t>TOTAL EXPENDITURES</t>
  </si>
  <si>
    <t>EXCESS OF REVENUES OVER</t>
  </si>
  <si>
    <t xml:space="preserve"> EXPENDITURES</t>
  </si>
  <si>
    <t>Transfers out</t>
  </si>
  <si>
    <t>Transfer in</t>
  </si>
  <si>
    <t>NET CHANGE IN FUND BALANCES</t>
  </si>
  <si>
    <t>Fund balances, beginning of year</t>
  </si>
  <si>
    <t>Fund balances, end of year</t>
  </si>
  <si>
    <t>Interest</t>
  </si>
  <si>
    <t>Governmental</t>
  </si>
  <si>
    <t>Activities</t>
  </si>
  <si>
    <t>Current assets</t>
  </si>
  <si>
    <t>Accounts receivable</t>
  </si>
  <si>
    <t>Total current assets</t>
  </si>
  <si>
    <t>Noncurrent assets</t>
  </si>
  <si>
    <t>Capital assets not being depreciated</t>
  </si>
  <si>
    <t>Capital assets, net</t>
  </si>
  <si>
    <t>Total noncurrent assets</t>
  </si>
  <si>
    <t>Current liabilities</t>
  </si>
  <si>
    <t>Accrued interest payable</t>
  </si>
  <si>
    <t>Current portion of compensated absences</t>
  </si>
  <si>
    <t>NET POSITION</t>
  </si>
  <si>
    <t>Net Investment in capital assets</t>
  </si>
  <si>
    <t>Restricted</t>
  </si>
  <si>
    <t>Unrestricted</t>
  </si>
  <si>
    <t>TOTAL NET POSITION</t>
  </si>
  <si>
    <t>Program Revenues</t>
  </si>
  <si>
    <t>Net (Expenses)</t>
  </si>
  <si>
    <t>Operating</t>
  </si>
  <si>
    <t>Capital</t>
  </si>
  <si>
    <t>Revenue and</t>
  </si>
  <si>
    <t>Charges for</t>
  </si>
  <si>
    <t>Grants and</t>
  </si>
  <si>
    <t>Changes in</t>
  </si>
  <si>
    <t>Functions/Programs</t>
  </si>
  <si>
    <t>Expenses</t>
  </si>
  <si>
    <t>Services</t>
  </si>
  <si>
    <t>Contributions</t>
  </si>
  <si>
    <t>Net Position</t>
  </si>
  <si>
    <t>Governmental activities</t>
  </si>
  <si>
    <t>General government</t>
  </si>
  <si>
    <t>Public safety</t>
  </si>
  <si>
    <t>Interest on long-term debt</t>
  </si>
  <si>
    <t>Total governmental activities</t>
  </si>
  <si>
    <t>General revenues</t>
  </si>
  <si>
    <t>Property taxes</t>
  </si>
  <si>
    <t>State shared revenues</t>
  </si>
  <si>
    <t>Investment earnings</t>
  </si>
  <si>
    <t>Miscellaneous</t>
  </si>
  <si>
    <t xml:space="preserve">     Total general revenues </t>
  </si>
  <si>
    <t>Change in net position</t>
  </si>
  <si>
    <t>Net position, beginning of the year</t>
  </si>
  <si>
    <t>Net position, end of the year</t>
  </si>
  <si>
    <t>OTHER FINANCING SOURCES (USES)</t>
  </si>
  <si>
    <t>Lease proceeds</t>
  </si>
  <si>
    <t>Total other financing sources (uses)</t>
  </si>
  <si>
    <t xml:space="preserve">GW </t>
  </si>
  <si>
    <t>Entry (intital)</t>
  </si>
  <si>
    <t>Entry (year 1)</t>
  </si>
  <si>
    <t>Illustration #1 - Lessee</t>
  </si>
  <si>
    <t>Long-term debt</t>
  </si>
  <si>
    <t>Governmental Fund - Initial Journal Entry</t>
  </si>
  <si>
    <t>Government-wide - Initial Journal Entry</t>
  </si>
  <si>
    <t>Capital Outlay</t>
  </si>
  <si>
    <t xml:space="preserve">   Other financing sources - lease proceeds</t>
  </si>
  <si>
    <t>Right to use asset - Building</t>
  </si>
  <si>
    <t>Right to use asset - Equipment</t>
  </si>
  <si>
    <t xml:space="preserve">    Lease liability</t>
  </si>
  <si>
    <t>To record right to use asset and related liability</t>
  </si>
  <si>
    <t>Governmental Fund - Year 1 Entry</t>
  </si>
  <si>
    <t xml:space="preserve">   Cash</t>
  </si>
  <si>
    <t>Principal -  Lease Payment</t>
  </si>
  <si>
    <t>Interest Expense</t>
  </si>
  <si>
    <t>To record first payment on long-term lease</t>
  </si>
  <si>
    <t>Government-wide - Year 1  Journal Entry</t>
  </si>
  <si>
    <t xml:space="preserve">    Accumulated amortization - Right to use asset</t>
  </si>
  <si>
    <t>Amortization expense - Right to use asset</t>
  </si>
  <si>
    <t>To record 1st years amortization of the right to use asset</t>
  </si>
  <si>
    <t>Lease liabilility</t>
  </si>
  <si>
    <t>To record capital expenditures and related proceeds for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</si>
</sst>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_);_(* \(#,##0\);_(* &quot;-&quot;_);@"/>
    <numFmt numFmtId="167" formatCode=";;;"/>
    <numFmt numFmtId="168" formatCode="_(&quot;$&quot;* #,##0_);_(&quot;$&quot;* \(#,##0\);_(&quot;$&quot;* &quot;-&quot;_)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76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166" fontId="1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 horizont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7">
    <xf numFmtId="0" fontId="0" fillId="0" borderId="0" xfId="0"/>
    <xf numFmtId="43" fontId="0" fillId="0" borderId="0" xfId="1" applyFont="1"/>
    <xf numFmtId="8" fontId="0" fillId="0" borderId="0" xfId="1" applyNumberFormat="1" applyFont="1"/>
    <xf numFmtId="0" fontId="4" fillId="0" borderId="0" xfId="0" applyFont="1"/>
    <xf numFmtId="43" fontId="5" fillId="0" borderId="1" xfId="1" applyFont="1" applyBorder="1"/>
    <xf numFmtId="43" fontId="6" fillId="0" borderId="1" xfId="1" applyFont="1" applyBorder="1"/>
    <xf numFmtId="0" fontId="5" fillId="0" borderId="1" xfId="0" applyFont="1" applyBorder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44" fontId="0" fillId="0" borderId="0" xfId="0" applyNumberFormat="1"/>
    <xf numFmtId="41" fontId="6" fillId="0" borderId="0" xfId="0" applyNumberFormat="1" applyFont="1"/>
    <xf numFmtId="0" fontId="0" fillId="0" borderId="0" xfId="0"/>
    <xf numFmtId="0" fontId="9" fillId="0" borderId="0" xfId="143" applyFont="1" applyFill="1"/>
    <xf numFmtId="41" fontId="9" fillId="0" borderId="0" xfId="143" applyNumberFormat="1" applyFont="1" applyFill="1"/>
    <xf numFmtId="41" fontId="9" fillId="0" borderId="1" xfId="143" applyNumberFormat="1" applyFont="1" applyFill="1" applyBorder="1"/>
    <xf numFmtId="41" fontId="9" fillId="0" borderId="0" xfId="143" applyNumberFormat="1" applyFont="1" applyFill="1" applyBorder="1"/>
    <xf numFmtId="0" fontId="9" fillId="0" borderId="0" xfId="143" applyFont="1" applyFill="1" applyBorder="1"/>
    <xf numFmtId="41" fontId="9" fillId="0" borderId="1" xfId="123" applyNumberFormat="1" applyFont="1" applyFill="1" applyBorder="1"/>
    <xf numFmtId="0" fontId="9" fillId="0" borderId="0" xfId="143" applyFont="1" applyFill="1" applyAlignment="1">
      <alignment vertical="center"/>
    </xf>
    <xf numFmtId="42" fontId="9" fillId="0" borderId="2" xfId="143" applyNumberFormat="1" applyFont="1" applyFill="1" applyBorder="1" applyAlignment="1"/>
    <xf numFmtId="164" fontId="9" fillId="0" borderId="0" xfId="123" applyNumberFormat="1" applyFont="1" applyFill="1"/>
    <xf numFmtId="164" fontId="9" fillId="0" borderId="0" xfId="122" applyNumberFormat="1" applyFont="1" applyFill="1" applyBorder="1"/>
    <xf numFmtId="41" fontId="9" fillId="0" borderId="0" xfId="123" applyNumberFormat="1" applyFont="1" applyFill="1" applyBorder="1"/>
    <xf numFmtId="165" fontId="9" fillId="0" borderId="0" xfId="143" applyNumberFormat="1" applyFont="1" applyFill="1"/>
    <xf numFmtId="41" fontId="9" fillId="0" borderId="0" xfId="143" quotePrefix="1" applyNumberFormat="1" applyFont="1" applyFill="1" applyBorder="1" applyAlignment="1">
      <alignment horizontal="right"/>
    </xf>
    <xf numFmtId="42" fontId="9" fillId="0" borderId="0" xfId="122" applyNumberFormat="1" applyFont="1" applyFill="1" applyBorder="1"/>
    <xf numFmtId="38" fontId="9" fillId="0" borderId="0" xfId="122" applyNumberFormat="1" applyFont="1" applyFill="1" applyBorder="1"/>
    <xf numFmtId="42" fontId="9" fillId="0" borderId="2" xfId="123" applyNumberFormat="1" applyFont="1" applyFill="1" applyBorder="1" applyAlignment="1" applyProtection="1">
      <protection locked="0"/>
    </xf>
    <xf numFmtId="38" fontId="9" fillId="0" borderId="0" xfId="123" applyNumberFormat="1" applyFont="1" applyFill="1" applyBorder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9" fillId="0" borderId="0" xfId="123" applyNumberFormat="1" applyFont="1" applyFill="1" applyBorder="1"/>
    <xf numFmtId="165" fontId="9" fillId="0" borderId="1" xfId="123" applyNumberFormat="1" applyFont="1" applyFill="1" applyBorder="1"/>
    <xf numFmtId="0" fontId="0" fillId="0" borderId="0" xfId="0"/>
    <xf numFmtId="0" fontId="9" fillId="0" borderId="0" xfId="143" applyFont="1" applyFill="1"/>
    <xf numFmtId="41" fontId="9" fillId="0" borderId="0" xfId="143" applyNumberFormat="1" applyFont="1" applyFill="1" applyBorder="1"/>
    <xf numFmtId="0" fontId="9" fillId="0" borderId="0" xfId="143" applyFont="1" applyFill="1" applyBorder="1"/>
    <xf numFmtId="0" fontId="9" fillId="0" borderId="0" xfId="143" applyFont="1" applyFill="1" applyAlignment="1">
      <alignment horizontal="left"/>
    </xf>
    <xf numFmtId="0" fontId="9" fillId="0" borderId="0" xfId="143" applyFont="1" applyFill="1" applyAlignment="1">
      <alignment vertical="center"/>
    </xf>
    <xf numFmtId="0" fontId="1" fillId="0" borderId="0" xfId="0" applyFont="1" applyFill="1"/>
    <xf numFmtId="0" fontId="9" fillId="0" borderId="0" xfId="143" applyFont="1" applyFill="1" applyAlignment="1"/>
    <xf numFmtId="41" fontId="9" fillId="0" borderId="1" xfId="143" applyNumberFormat="1" applyFont="1" applyFill="1" applyBorder="1" applyAlignment="1"/>
    <xf numFmtId="42" fontId="9" fillId="0" borderId="2" xfId="143" applyNumberFormat="1" applyFont="1" applyFill="1" applyBorder="1" applyAlignment="1"/>
    <xf numFmtId="41" fontId="9" fillId="0" borderId="0" xfId="143" applyNumberFormat="1" applyFont="1" applyFill="1" applyAlignment="1" applyProtection="1">
      <alignment vertical="center"/>
      <protection locked="0"/>
    </xf>
    <xf numFmtId="41" fontId="9" fillId="0" borderId="1" xfId="143" applyNumberFormat="1" applyFont="1" applyFill="1" applyBorder="1" applyAlignment="1" applyProtection="1">
      <alignment vertical="center"/>
      <protection locked="0"/>
    </xf>
    <xf numFmtId="41" fontId="9" fillId="0" borderId="0" xfId="143" applyNumberFormat="1" applyFont="1" applyFill="1" applyBorder="1" applyAlignment="1" applyProtection="1">
      <alignment vertical="center"/>
      <protection locked="0"/>
    </xf>
    <xf numFmtId="41" fontId="9" fillId="0" borderId="1" xfId="172" applyNumberFormat="1" applyFont="1" applyFill="1" applyBorder="1"/>
    <xf numFmtId="41" fontId="9" fillId="0" borderId="0" xfId="172" applyNumberFormat="1" applyFont="1" applyFill="1" applyAlignment="1"/>
    <xf numFmtId="41" fontId="9" fillId="0" borderId="0" xfId="172" applyNumberFormat="1" applyFont="1" applyFill="1" applyBorder="1"/>
    <xf numFmtId="41" fontId="9" fillId="0" borderId="0" xfId="143" applyNumberFormat="1" applyFont="1" applyFill="1" applyAlignment="1"/>
    <xf numFmtId="41" fontId="9" fillId="0" borderId="1" xfId="172" applyNumberFormat="1" applyFont="1" applyFill="1" applyBorder="1" applyAlignment="1"/>
    <xf numFmtId="43" fontId="9" fillId="0" borderId="0" xfId="172" applyFont="1" applyFill="1" applyBorder="1"/>
    <xf numFmtId="38" fontId="9" fillId="0" borderId="0" xfId="172" applyNumberFormat="1" applyFont="1" applyFill="1" applyBorder="1"/>
    <xf numFmtId="165" fontId="9" fillId="0" borderId="0" xfId="172" applyNumberFormat="1" applyFont="1" applyFill="1" applyBorder="1"/>
    <xf numFmtId="41" fontId="9" fillId="0" borderId="0" xfId="123" applyNumberFormat="1" applyFont="1" applyFill="1" applyAlignment="1" applyProtection="1">
      <protection locked="0"/>
    </xf>
    <xf numFmtId="41" fontId="9" fillId="0" borderId="1" xfId="73" applyNumberFormat="1" applyFont="1" applyFill="1" applyBorder="1" applyAlignment="1"/>
    <xf numFmtId="42" fontId="9" fillId="0" borderId="0" xfId="122" applyNumberFormat="1" applyFont="1" applyFill="1" applyBorder="1" applyAlignment="1"/>
    <xf numFmtId="41" fontId="9" fillId="0" borderId="0" xfId="73" applyNumberFormat="1" applyFont="1" applyFill="1" applyBorder="1" applyAlignment="1"/>
    <xf numFmtId="41" fontId="9" fillId="0" borderId="0" xfId="172" applyNumberFormat="1" applyFont="1" applyFill="1" applyBorder="1" applyAlignment="1"/>
    <xf numFmtId="41" fontId="1" fillId="0" borderId="0" xfId="0" applyNumberFormat="1" applyFont="1" applyFill="1"/>
    <xf numFmtId="41" fontId="9" fillId="0" borderId="3" xfId="143" applyNumberFormat="1" applyFont="1" applyFill="1" applyBorder="1" applyAlignment="1"/>
    <xf numFmtId="0" fontId="9" fillId="0" borderId="0" xfId="143"/>
    <xf numFmtId="0" fontId="9" fillId="0" borderId="0" xfId="143" applyFill="1"/>
    <xf numFmtId="0" fontId="9" fillId="0" borderId="0" xfId="143" applyFont="1"/>
    <xf numFmtId="42" fontId="9" fillId="0" borderId="0" xfId="123" applyNumberFormat="1" applyFont="1" applyFill="1"/>
    <xf numFmtId="0" fontId="9" fillId="0" borderId="0" xfId="143" applyFont="1" applyFill="1"/>
    <xf numFmtId="0" fontId="9" fillId="0" borderId="0" xfId="143" applyFont="1" applyFill="1" applyAlignment="1">
      <alignment horizontal="center"/>
    </xf>
    <xf numFmtId="41" fontId="9" fillId="0" borderId="0" xfId="143" applyNumberFormat="1" applyFont="1" applyFill="1"/>
    <xf numFmtId="41" fontId="9" fillId="0" borderId="1" xfId="143" applyNumberFormat="1" applyFont="1" applyFill="1" applyBorder="1"/>
    <xf numFmtId="41" fontId="9" fillId="0" borderId="0" xfId="143" applyNumberFormat="1" applyFont="1" applyFill="1" applyBorder="1"/>
    <xf numFmtId="164" fontId="9" fillId="0" borderId="0" xfId="123" applyNumberFormat="1" applyFont="1" applyFill="1" applyBorder="1"/>
    <xf numFmtId="42" fontId="9" fillId="0" borderId="2" xfId="123" applyNumberFormat="1" applyFont="1" applyFill="1" applyBorder="1"/>
    <xf numFmtId="0" fontId="9" fillId="0" borderId="1" xfId="143" applyFont="1" applyFill="1" applyBorder="1" applyAlignment="1">
      <alignment horizontal="center"/>
    </xf>
    <xf numFmtId="0" fontId="0" fillId="0" borderId="0" xfId="0"/>
    <xf numFmtId="0" fontId="9" fillId="0" borderId="0" xfId="143"/>
    <xf numFmtId="0" fontId="9" fillId="0" borderId="0" xfId="143" applyFill="1"/>
    <xf numFmtId="42" fontId="9" fillId="0" borderId="0" xfId="123" applyNumberFormat="1" applyFont="1" applyFill="1"/>
    <xf numFmtId="41" fontId="9" fillId="0" borderId="1" xfId="143" applyNumberFormat="1" applyFill="1" applyBorder="1"/>
    <xf numFmtId="41" fontId="9" fillId="0" borderId="0" xfId="143" applyNumberFormat="1" applyFill="1"/>
    <xf numFmtId="0" fontId="9" fillId="0" borderId="0" xfId="143" applyFont="1" applyFill="1"/>
    <xf numFmtId="0" fontId="9" fillId="0" borderId="0" xfId="143" applyFont="1" applyFill="1" applyAlignment="1">
      <alignment horizontal="center"/>
    </xf>
    <xf numFmtId="41" fontId="9" fillId="0" borderId="0" xfId="143" applyNumberFormat="1" applyFont="1" applyFill="1"/>
    <xf numFmtId="41" fontId="9" fillId="0" borderId="1" xfId="143" applyNumberFormat="1" applyFont="1" applyFill="1" applyBorder="1"/>
    <xf numFmtId="41" fontId="9" fillId="0" borderId="0" xfId="143" applyNumberFormat="1" applyFont="1" applyFill="1" applyBorder="1"/>
    <xf numFmtId="0" fontId="9" fillId="0" borderId="0" xfId="143" applyFont="1" applyFill="1" applyBorder="1"/>
    <xf numFmtId="0" fontId="9" fillId="0" borderId="0" xfId="143" applyNumberFormat="1" applyFont="1" applyFill="1"/>
    <xf numFmtId="42" fontId="9" fillId="0" borderId="0" xfId="143" applyNumberFormat="1" applyFill="1"/>
    <xf numFmtId="41" fontId="9" fillId="0" borderId="0" xfId="123" applyNumberFormat="1" applyFont="1" applyFill="1"/>
    <xf numFmtId="41" fontId="9" fillId="0" borderId="1" xfId="123" applyNumberFormat="1" applyFont="1" applyFill="1" applyBorder="1"/>
    <xf numFmtId="164" fontId="9" fillId="0" borderId="0" xfId="123" applyNumberFormat="1" applyFont="1" applyFill="1" applyBorder="1"/>
    <xf numFmtId="42" fontId="9" fillId="0" borderId="2" xfId="123" applyNumberFormat="1" applyFont="1" applyFill="1" applyBorder="1"/>
    <xf numFmtId="41" fontId="9" fillId="0" borderId="0" xfId="143" applyNumberFormat="1" applyFill="1" applyAlignment="1">
      <alignment horizontal="center"/>
    </xf>
    <xf numFmtId="0" fontId="9" fillId="0" borderId="0" xfId="143" applyNumberFormat="1" applyFill="1" applyAlignment="1">
      <alignment horizontal="center"/>
    </xf>
    <xf numFmtId="0" fontId="9" fillId="0" borderId="1" xfId="143" applyNumberFormat="1" applyFill="1" applyBorder="1" applyAlignment="1">
      <alignment horizontal="center"/>
    </xf>
    <xf numFmtId="41" fontId="9" fillId="0" borderId="0" xfId="143" applyNumberFormat="1" applyFill="1" applyBorder="1" applyAlignment="1"/>
    <xf numFmtId="0" fontId="9" fillId="0" borderId="1" xfId="143" applyNumberFormat="1" applyFill="1" applyBorder="1"/>
    <xf numFmtId="41" fontId="9" fillId="0" borderId="0" xfId="143" applyNumberFormat="1" applyFill="1" applyBorder="1" applyAlignment="1">
      <alignment horizontal="center"/>
    </xf>
    <xf numFmtId="0" fontId="9" fillId="0" borderId="0" xfId="143" applyNumberFormat="1" applyFill="1" applyAlignment="1"/>
    <xf numFmtId="0" fontId="9" fillId="0" borderId="0" xfId="143" applyNumberFormat="1" applyFill="1"/>
    <xf numFmtId="42" fontId="9" fillId="0" borderId="0" xfId="123" applyNumberFormat="1" applyFont="1" applyFill="1" applyBorder="1"/>
    <xf numFmtId="38" fontId="9" fillId="0" borderId="1" xfId="143" applyNumberFormat="1" applyFill="1" applyBorder="1"/>
    <xf numFmtId="0" fontId="9" fillId="0" borderId="0" xfId="143" applyFont="1" applyFill="1" applyAlignment="1"/>
    <xf numFmtId="0" fontId="9" fillId="0" borderId="0" xfId="143" applyNumberFormat="1" applyFont="1" applyFill="1" applyAlignment="1">
      <alignment horizontal="center"/>
    </xf>
    <xf numFmtId="0" fontId="9" fillId="0" borderId="1" xfId="143" applyNumberFormat="1" applyFont="1" applyFill="1" applyBorder="1" applyAlignment="1">
      <alignment horizontal="center"/>
    </xf>
    <xf numFmtId="0" fontId="9" fillId="0" borderId="0" xfId="143" applyNumberFormat="1" applyFont="1" applyFill="1" applyBorder="1" applyAlignment="1">
      <alignment horizontal="center"/>
    </xf>
    <xf numFmtId="41" fontId="9" fillId="0" borderId="1" xfId="143" applyNumberFormat="1" applyFont="1" applyFill="1" applyBorder="1" applyAlignment="1"/>
    <xf numFmtId="42" fontId="9" fillId="0" borderId="2" xfId="143" applyNumberFormat="1" applyFont="1" applyFill="1" applyBorder="1" applyAlignment="1"/>
    <xf numFmtId="41" fontId="9" fillId="0" borderId="0" xfId="143" applyNumberFormat="1" applyFont="1" applyFill="1" applyAlignment="1" applyProtection="1">
      <alignment vertical="center"/>
      <protection locked="0"/>
    </xf>
    <xf numFmtId="41" fontId="9" fillId="0" borderId="1" xfId="143" applyNumberFormat="1" applyFont="1" applyFill="1" applyBorder="1" applyAlignment="1" applyProtection="1">
      <alignment vertical="center"/>
      <protection locked="0"/>
    </xf>
    <xf numFmtId="41" fontId="9" fillId="0" borderId="0" xfId="143" applyNumberFormat="1" applyFont="1" applyFill="1" applyBorder="1" applyAlignment="1" applyProtection="1">
      <alignment vertical="center"/>
      <protection locked="0"/>
    </xf>
    <xf numFmtId="41" fontId="9" fillId="0" borderId="0" xfId="175" applyNumberFormat="1" applyFont="1" applyFill="1"/>
    <xf numFmtId="42" fontId="9" fillId="0" borderId="0" xfId="143" applyNumberFormat="1" applyFont="1" applyFill="1" applyBorder="1" applyAlignment="1"/>
    <xf numFmtId="41" fontId="9" fillId="0" borderId="0" xfId="143" applyNumberFormat="1" applyFont="1" applyFill="1" applyAlignment="1"/>
    <xf numFmtId="41" fontId="9" fillId="0" borderId="0" xfId="143" applyNumberFormat="1" applyFont="1" applyFill="1" applyBorder="1" applyAlignment="1"/>
    <xf numFmtId="164" fontId="9" fillId="0" borderId="0" xfId="122" applyNumberFormat="1" applyFont="1" applyFill="1" applyBorder="1"/>
    <xf numFmtId="41" fontId="9" fillId="0" borderId="0" xfId="123" applyNumberFormat="1" applyFont="1" applyFill="1" applyBorder="1"/>
    <xf numFmtId="165" fontId="9" fillId="0" borderId="0" xfId="143" applyNumberFormat="1" applyFont="1" applyFill="1"/>
    <xf numFmtId="41" fontId="9" fillId="0" borderId="0" xfId="143" quotePrefix="1" applyNumberFormat="1" applyFont="1" applyFill="1" applyBorder="1" applyAlignment="1">
      <alignment horizontal="right"/>
    </xf>
    <xf numFmtId="42" fontId="9" fillId="0" borderId="0" xfId="122" applyNumberFormat="1" applyFont="1" applyFill="1" applyBorder="1"/>
    <xf numFmtId="41" fontId="9" fillId="0" borderId="0" xfId="123" applyNumberFormat="1" applyFont="1" applyFill="1" applyAlignment="1" applyProtection="1">
      <protection locked="0"/>
    </xf>
    <xf numFmtId="41" fontId="9" fillId="0" borderId="1" xfId="73" applyNumberFormat="1" applyFont="1" applyFill="1" applyBorder="1" applyAlignment="1"/>
    <xf numFmtId="42" fontId="9" fillId="0" borderId="0" xfId="122" applyNumberFormat="1" applyFont="1" applyFill="1" applyBorder="1" applyAlignment="1"/>
    <xf numFmtId="41" fontId="9" fillId="0" borderId="0" xfId="73" applyNumberFormat="1" applyFont="1" applyFill="1" applyBorder="1" applyAlignment="1"/>
    <xf numFmtId="38" fontId="9" fillId="0" borderId="0" xfId="122" applyNumberFormat="1" applyFont="1" applyFill="1" applyBorder="1"/>
    <xf numFmtId="38" fontId="9" fillId="0" borderId="0" xfId="123" applyNumberFormat="1" applyFont="1" applyFill="1"/>
    <xf numFmtId="38" fontId="9" fillId="0" borderId="0" xfId="143" applyNumberFormat="1" applyFill="1"/>
    <xf numFmtId="42" fontId="9" fillId="0" borderId="2" xfId="123" applyNumberFormat="1" applyFont="1" applyFill="1" applyBorder="1" applyAlignment="1" applyProtection="1">
      <protection locked="0"/>
    </xf>
    <xf numFmtId="38" fontId="9" fillId="0" borderId="0" xfId="123" applyNumberFormat="1" applyFont="1" applyFill="1" applyBorder="1"/>
    <xf numFmtId="0" fontId="9" fillId="0" borderId="0" xfId="143" applyFont="1" applyFill="1" applyBorder="1" applyAlignment="1">
      <alignment horizontal="center"/>
    </xf>
    <xf numFmtId="41" fontId="1" fillId="0" borderId="0" xfId="0" applyNumberFormat="1" applyFont="1" applyFill="1"/>
    <xf numFmtId="41" fontId="9" fillId="0" borderId="3" xfId="143" applyNumberFormat="1" applyFont="1" applyFill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0" fontId="9" fillId="0" borderId="1" xfId="143" applyNumberFormat="1" applyFill="1" applyBorder="1" applyAlignment="1">
      <alignment horizontal="center"/>
    </xf>
    <xf numFmtId="0" fontId="0" fillId="2" borderId="0" xfId="0" applyFill="1"/>
  </cellXfs>
  <cellStyles count="176">
    <cellStyle name="Comma" xfId="1" builtinId="3"/>
    <cellStyle name="Comma [0] 2" xfId="3" xr:uid="{B7EA473D-9D56-40FB-92DB-1970530AC6E7}"/>
    <cellStyle name="Comma [0] 2 2" xfId="4" xr:uid="{B3DE673D-E7F5-4E4D-AC8F-AD59F4E950F8}"/>
    <cellStyle name="Comma [0] 3" xfId="5" xr:uid="{343A32CB-A612-4052-AF45-92CA8E5CB004}"/>
    <cellStyle name="Comma [0] 3 2" xfId="6" xr:uid="{1DA3A812-C7D9-442B-ABCA-6483C1089566}"/>
    <cellStyle name="Comma [0] 3 2 2" xfId="7" xr:uid="{55DB2118-E458-44A0-93DA-7A4E8041349C}"/>
    <cellStyle name="Comma [0] 3 3" xfId="8" xr:uid="{3F806EC0-6EA0-4CCE-8E51-1FFBF9F4FC29}"/>
    <cellStyle name="Comma 10" xfId="9" xr:uid="{DA59A3DF-88DE-4354-BBC0-59641A9350D6}"/>
    <cellStyle name="Comma 10 2" xfId="10" xr:uid="{A654BB49-C61F-49CD-8801-BB322ECA0909}"/>
    <cellStyle name="Comma 10 3" xfId="11" xr:uid="{B3156F77-B36B-4844-8CDC-2FF1FBCF6253}"/>
    <cellStyle name="Comma 11" xfId="12" xr:uid="{E6955810-45A0-4D0F-B900-57D2FBC7DCAA}"/>
    <cellStyle name="Comma 11 2" xfId="13" xr:uid="{2EBF1D55-C76E-4F27-8D9B-BB0EF4E2923B}"/>
    <cellStyle name="Comma 11 3" xfId="14" xr:uid="{1EF7953E-13A8-4B96-B925-B32630EB6CE2}"/>
    <cellStyle name="Comma 12" xfId="15" xr:uid="{310A03BB-0A88-43C5-BD47-51565A85A04C}"/>
    <cellStyle name="Comma 12 2" xfId="16" xr:uid="{859A1DEC-FB05-4C43-90E9-4CA57776300E}"/>
    <cellStyle name="Comma 12 3" xfId="17" xr:uid="{F6F43270-5C9D-4723-B3B3-FF7B40564509}"/>
    <cellStyle name="Comma 13" xfId="18" xr:uid="{D8328038-5336-4694-9DB3-964B6E73C56B}"/>
    <cellStyle name="Comma 13 2" xfId="19" xr:uid="{5819856A-2AD3-45BF-80AF-CEBD25698869}"/>
    <cellStyle name="Comma 14" xfId="20" xr:uid="{5A47BB2D-DBF1-45A9-BC9F-8C01EEBDFE21}"/>
    <cellStyle name="Comma 14 2" xfId="21" xr:uid="{C89DF1F4-CC4B-4E85-AFF1-9B6E57ABE460}"/>
    <cellStyle name="Comma 15" xfId="22" xr:uid="{C71CDF68-D6DE-4E85-9570-775CBCADA7ED}"/>
    <cellStyle name="Comma 15 2" xfId="23" xr:uid="{3CB833FC-61D0-435D-969D-314245CA4847}"/>
    <cellStyle name="Comma 16" xfId="24" xr:uid="{0FCD9286-3DB9-4F69-ABD9-7C5AB26756FE}"/>
    <cellStyle name="Comma 16 2" xfId="25" xr:uid="{1FD144D3-861B-42B8-A799-7596B0CD08A3}"/>
    <cellStyle name="Comma 16 3" xfId="26" xr:uid="{60D10B8B-0F53-464A-AB83-8AF58EE1519C}"/>
    <cellStyle name="Comma 17" xfId="27" xr:uid="{7655C3E8-D029-444B-92FD-12191B561F32}"/>
    <cellStyle name="Comma 17 2" xfId="28" xr:uid="{3D0B1AC7-559A-4945-AE07-4CB16AEEE1E9}"/>
    <cellStyle name="Comma 17 3" xfId="29" xr:uid="{D9DF7676-2A76-49DA-AE95-E712D5E106E4}"/>
    <cellStyle name="Comma 18" xfId="30" xr:uid="{700938C3-6296-4975-AEEF-06729562E644}"/>
    <cellStyle name="Comma 18 2" xfId="31" xr:uid="{BC94F023-A8AA-4F62-9832-1A9D5B982160}"/>
    <cellStyle name="Comma 19" xfId="32" xr:uid="{706C0CCB-04A2-42D5-B828-BFA9AA1EF88E}"/>
    <cellStyle name="Comma 19 2" xfId="33" xr:uid="{568BA689-203C-4F60-BA1D-FC21A2E1641D}"/>
    <cellStyle name="Comma 19 2 2" xfId="34" xr:uid="{3FAB4423-0CBF-41D0-BF89-9C2F62D4E18F}"/>
    <cellStyle name="Comma 19 3" xfId="35" xr:uid="{D1643123-05D1-4ADC-B894-E3993C492F1D}"/>
    <cellStyle name="Comma 2" xfId="36" xr:uid="{5B59BF43-1972-4E5E-A580-69597B4911C3}"/>
    <cellStyle name="Comma 2 2" xfId="37" xr:uid="{4DACC742-851F-4520-BC62-914A67AD766F}"/>
    <cellStyle name="Comma 2 2 2" xfId="38" xr:uid="{04E4D228-4668-492F-85D3-2BF6FB7C1FC7}"/>
    <cellStyle name="Comma 2 3" xfId="39" xr:uid="{08E99910-E312-45BE-AF20-30069FBFD3EC}"/>
    <cellStyle name="Comma 2 3 2" xfId="40" xr:uid="{797AA46E-D4F8-4321-A369-79DD09915C02}"/>
    <cellStyle name="Comma 2 3 3" xfId="41" xr:uid="{F8D475C9-6176-401D-B826-B056A48E2554}"/>
    <cellStyle name="Comma 20" xfId="42" xr:uid="{DF4D783D-876E-482F-84CA-A7E3F2B4074F}"/>
    <cellStyle name="Comma 20 2" xfId="43" xr:uid="{FBE84084-0178-47C7-8A91-F7A2DB137B12}"/>
    <cellStyle name="Comma 20 3" xfId="44" xr:uid="{FCD417E8-BD68-41D2-8900-2CF8DFC2ACD7}"/>
    <cellStyle name="Comma 21" xfId="45" xr:uid="{61C9DC6F-32E5-4556-8BB1-7517A5C45274}"/>
    <cellStyle name="Comma 22" xfId="46" xr:uid="{7197D01F-4B68-4120-8183-7DC5E6E5C51D}"/>
    <cellStyle name="Comma 22 2" xfId="47" xr:uid="{163351E4-FB9F-4326-A744-2199DDB66D17}"/>
    <cellStyle name="Comma 23" xfId="48" xr:uid="{B1FF2A66-BDCF-4912-9450-DD2CE75F7808}"/>
    <cellStyle name="Comma 23 2" xfId="49" xr:uid="{B273ADA1-AE37-4D19-A394-7F335633095D}"/>
    <cellStyle name="Comma 24" xfId="50" xr:uid="{7B34BD1A-8560-4702-929C-5A5E2A94F964}"/>
    <cellStyle name="Comma 24 2" xfId="51" xr:uid="{39DBD234-44D7-4D59-9FFD-A3DCB59A2FD4}"/>
    <cellStyle name="Comma 25" xfId="52" xr:uid="{5D8C758E-FE9C-4510-B263-D7685B13A148}"/>
    <cellStyle name="Comma 25 2" xfId="53" xr:uid="{AD52F135-343C-481D-9E81-E1999BA84E57}"/>
    <cellStyle name="Comma 26" xfId="54" xr:uid="{D0F0B32B-C8DC-44A0-B0FE-10AA636E935A}"/>
    <cellStyle name="Comma 26 2" xfId="55" xr:uid="{865ACEE3-1A32-455D-8A33-DE191085093C}"/>
    <cellStyle name="Comma 27" xfId="56" xr:uid="{E2B41B37-971D-455E-850C-BB998D35834F}"/>
    <cellStyle name="Comma 27 2" xfId="57" xr:uid="{DE686BE0-F820-4A09-94B1-37568BC79320}"/>
    <cellStyle name="Comma 27 3" xfId="58" xr:uid="{6C46D423-B8A2-4879-A974-8D2482C10CBD}"/>
    <cellStyle name="Comma 28" xfId="59" xr:uid="{4F82A144-0655-4D1E-983B-7246C0707C2B}"/>
    <cellStyle name="Comma 28 2" xfId="60" xr:uid="{1123B129-19AF-4678-82AD-1AE0D10D5C20}"/>
    <cellStyle name="Comma 29" xfId="61" xr:uid="{F8C03D2C-3401-4A15-B79B-E758463A22FE}"/>
    <cellStyle name="Comma 29 2" xfId="62" xr:uid="{EF4B1324-8578-4913-AC51-CA2D5C3C738B}"/>
    <cellStyle name="Comma 3" xfId="63" xr:uid="{DAA64A38-921D-4585-818B-093CD4E6E13D}"/>
    <cellStyle name="Comma 3 2" xfId="64" xr:uid="{B1390A8C-2B1A-4F7C-97D7-845C8FC2A6EE}"/>
    <cellStyle name="Comma 30" xfId="65" xr:uid="{7C402565-5F38-4470-8E2D-8E0D93C4D0AE}"/>
    <cellStyle name="Comma 30 2" xfId="66" xr:uid="{B6E259ED-D27E-4C0D-A5A1-C1974455EAA1}"/>
    <cellStyle name="Comma 31" xfId="67" xr:uid="{8BDBCA59-43FD-4C11-BF36-8CDC9C44DC7B}"/>
    <cellStyle name="Comma 31 2" xfId="68" xr:uid="{903A0B4B-CCD3-4046-BE9A-F23E9D99FCB0}"/>
    <cellStyle name="Comma 32" xfId="69" xr:uid="{81860B8A-122A-474E-A2C2-CF7AFEFB9E67}"/>
    <cellStyle name="Comma 32 2" xfId="70" xr:uid="{401F6737-F2F4-44B9-BEFA-AE5DF2C48CEA}"/>
    <cellStyle name="Comma 33" xfId="71" xr:uid="{9071282C-84C5-49A2-983F-8F59CC52DA0D}"/>
    <cellStyle name="Comma 33 2" xfId="72" xr:uid="{1A6962B8-DDA9-442D-A27A-7E2936ECD1FC}"/>
    <cellStyle name="Comma 34" xfId="73" xr:uid="{724E1959-E4AA-4827-A46F-6A2BF6AD7A0B}"/>
    <cellStyle name="Comma 34 2" xfId="74" xr:uid="{746B4031-F5D0-418D-BC71-8BB0499FDAD7}"/>
    <cellStyle name="Comma 35" xfId="75" xr:uid="{F2880817-42AB-45CC-92BE-718AE7F2B541}"/>
    <cellStyle name="Comma 35 2" xfId="76" xr:uid="{34964F44-2DD1-45BA-BC0D-84029A5C1B1D}"/>
    <cellStyle name="Comma 36" xfId="77" xr:uid="{6E363340-E07C-46B0-B96F-F99540B770D6}"/>
    <cellStyle name="Comma 36 2" xfId="78" xr:uid="{907F8E17-66A8-4819-8332-512436998935}"/>
    <cellStyle name="Comma 37" xfId="79" xr:uid="{F3AC8AF1-8710-4484-84BB-84C3E1D5344E}"/>
    <cellStyle name="Comma 37 2" xfId="80" xr:uid="{14AC3722-CA86-4B3F-BA9B-8A5B9BFCB17E}"/>
    <cellStyle name="Comma 38" xfId="81" xr:uid="{23684C61-182B-42C0-8E25-A4DC76AEDBA4}"/>
    <cellStyle name="Comma 38 2" xfId="82" xr:uid="{F12481EE-4496-48E9-8150-5877D579C5EF}"/>
    <cellStyle name="Comma 39" xfId="83" xr:uid="{ADA6E026-DC0C-4E87-BDD1-A30664532F81}"/>
    <cellStyle name="Comma 39 2" xfId="84" xr:uid="{9FE2E5CB-6158-40FB-864E-93E5DECA3FE2}"/>
    <cellStyle name="Comma 4" xfId="85" xr:uid="{62E53EA3-4E62-47C8-A5B9-28F8DC20AFDB}"/>
    <cellStyle name="Comma 4 2" xfId="86" xr:uid="{DA926D4F-DB44-490C-9C93-70F3FC0F509B}"/>
    <cellStyle name="Comma 40" xfId="87" xr:uid="{F3D5B233-6004-469C-9181-B050934A64EA}"/>
    <cellStyle name="Comma 40 2" xfId="88" xr:uid="{D25057CD-A1C8-433C-8354-630B7AF3BA61}"/>
    <cellStyle name="Comma 41" xfId="89" xr:uid="{320FB462-2ED3-4206-9FF5-C7A66402A1A5}"/>
    <cellStyle name="Comma 41 2" xfId="90" xr:uid="{31D4D1C8-67E0-4B10-B124-9CF945477035}"/>
    <cellStyle name="Comma 42" xfId="91" xr:uid="{F768C12E-0A21-4149-83C8-DAD24564AA33}"/>
    <cellStyle name="Comma 42 2" xfId="92" xr:uid="{3B719E6E-78B7-4CA5-8D97-B213824085C7}"/>
    <cellStyle name="Comma 43" xfId="93" xr:uid="{D8CB50D8-03A8-4201-AD8D-FD665FB7AFC1}"/>
    <cellStyle name="Comma 43 2" xfId="94" xr:uid="{B169BEE3-71B1-4E22-A48B-6180CD5DA3C9}"/>
    <cellStyle name="Comma 44" xfId="95" xr:uid="{0E8E5074-12D3-44BA-8306-CF77DE8A4BFB}"/>
    <cellStyle name="Comma 44 2" xfId="96" xr:uid="{2C25AE3D-F1E2-4036-BAAF-2545DC5CDDB2}"/>
    <cellStyle name="Comma 45" xfId="97" xr:uid="{DF011A63-87CF-47F2-999F-F78C5B99DAB0}"/>
    <cellStyle name="Comma 45 2" xfId="98" xr:uid="{DF626A8B-A662-4B46-BF86-F595C7A91738}"/>
    <cellStyle name="Comma 46" xfId="99" xr:uid="{059AC79E-92D9-4E39-9842-46ECB89F4A46}"/>
    <cellStyle name="Comma 46 2" xfId="100" xr:uid="{DF22F37E-C37E-4C4B-99F8-9844D4BDB917}"/>
    <cellStyle name="Comma 47" xfId="101" xr:uid="{CFF98C2F-9D23-42E1-B937-5E5D5D467C4C}"/>
    <cellStyle name="Comma 47 2" xfId="102" xr:uid="{E0C101FD-4521-44BB-B7A0-50BE9F0349FB}"/>
    <cellStyle name="Comma 48" xfId="103" xr:uid="{89D93DE7-7F62-4165-8C39-300D9B4DA22A}"/>
    <cellStyle name="Comma 48 2" xfId="104" xr:uid="{6B5F948E-3EBC-4487-BA9A-A6CE7B8F2DBE}"/>
    <cellStyle name="Comma 49" xfId="105" xr:uid="{937835ED-B64F-422D-9433-5747F801BF5F}"/>
    <cellStyle name="Comma 49 2" xfId="106" xr:uid="{6152A4B0-2F76-425A-A687-15CFF8E70798}"/>
    <cellStyle name="Comma 5" xfId="107" xr:uid="{D309CAB0-B95C-47A4-8B52-F75343E3141B}"/>
    <cellStyle name="Comma 5 2" xfId="108" xr:uid="{EA9AFDCF-195A-43C7-AD35-E3A6CA665995}"/>
    <cellStyle name="Comma 50" xfId="109" xr:uid="{65031CA1-136F-423B-9DD6-8FE9DABFB40A}"/>
    <cellStyle name="Comma 51" xfId="110" xr:uid="{CDA915CC-F745-4A42-939E-42B06676862F}"/>
    <cellStyle name="Comma 52" xfId="111" xr:uid="{BF71B0B1-95B5-4887-B01E-EE29575BEA6A}"/>
    <cellStyle name="Comma 53" xfId="112" xr:uid="{6C45FF41-1C46-4ABF-B22B-F1F62CA43E07}"/>
    <cellStyle name="Comma 54" xfId="113" xr:uid="{558ABD0B-F2EB-471C-8D3E-05BAE657F30F}"/>
    <cellStyle name="Comma 55" xfId="2" xr:uid="{0C89A725-C981-40F5-B97F-35D7F640CAC2}"/>
    <cellStyle name="Comma 56" xfId="172" xr:uid="{365AC06C-1BBD-4167-910E-86896E595B11}"/>
    <cellStyle name="Comma 57" xfId="174" xr:uid="{FC53E505-CC6D-48C2-8D3F-149AEFB3419F}"/>
    <cellStyle name="Comma 58" xfId="173" xr:uid="{D4E76960-2F1D-40AE-8E00-AB32440FA1D8}"/>
    <cellStyle name="Comma 59" xfId="175" xr:uid="{56BA4666-DE26-48AE-8330-E5C1514390AD}"/>
    <cellStyle name="Comma 6" xfId="114" xr:uid="{7734DBDC-3976-487A-B09D-D94B734D3B21}"/>
    <cellStyle name="Comma 6 2" xfId="115" xr:uid="{A1CB9B49-859C-4BC1-A236-ACB329BE3704}"/>
    <cellStyle name="Comma 7" xfId="116" xr:uid="{2F31C57D-567B-4A66-ADCE-7392C9488C63}"/>
    <cellStyle name="Comma 7 2" xfId="117" xr:uid="{9737F597-E6C4-447F-A0A2-70B3D5952E0A}"/>
    <cellStyle name="Comma 8" xfId="118" xr:uid="{AA6F293D-F6DF-438A-B06A-C95C669760F0}"/>
    <cellStyle name="Comma 8 2" xfId="119" xr:uid="{09BE5AB0-BF68-4FBF-A09B-973EC1F2EC76}"/>
    <cellStyle name="Comma 9" xfId="120" xr:uid="{1029F710-DD2E-49B4-9A06-5D8754985112}"/>
    <cellStyle name="Comma 9 2" xfId="121" xr:uid="{9A08854E-7A93-43B8-BC32-336021CB1F0B}"/>
    <cellStyle name="Currency 10" xfId="122" xr:uid="{112C0895-F74D-4581-8DFD-7337E29B7942}"/>
    <cellStyle name="Currency 2" xfId="123" xr:uid="{9EDA83B9-F114-404D-975E-66CD8BF2A118}"/>
    <cellStyle name="Currency 2 2" xfId="124" xr:uid="{31AC9C41-449E-4F86-8DB8-BB694C49180E}"/>
    <cellStyle name="Currency 2 2 2" xfId="125" xr:uid="{757A616C-79E7-4286-92B8-301FDBFA25FA}"/>
    <cellStyle name="Currency 2 3" xfId="126" xr:uid="{58E362BC-A822-41E9-AA3D-023798E462C8}"/>
    <cellStyle name="Currency 2 3 2" xfId="127" xr:uid="{361A352E-F953-40B6-8CC8-570CB5DB0A35}"/>
    <cellStyle name="Currency 2 3 3" xfId="128" xr:uid="{BBD1DF59-75AC-473A-9987-62B3A2FC6900}"/>
    <cellStyle name="Currency 3" xfId="129" xr:uid="{5F3D28F2-9E9B-4305-89A6-A8EE1DF5FDEC}"/>
    <cellStyle name="Currency 3 2" xfId="130" xr:uid="{3AFA16C8-F656-49D0-B832-B78DBB7B1D5B}"/>
    <cellStyle name="Currency 4" xfId="131" xr:uid="{404B6D90-97DE-4C83-9AFC-E60338912EAA}"/>
    <cellStyle name="Currency 4 2" xfId="132" xr:uid="{ACD05F57-B4DD-4AB2-A2A9-5E827312FFA9}"/>
    <cellStyle name="Currency 4 3" xfId="133" xr:uid="{16143ADB-A087-4BBD-825E-E54DFF582381}"/>
    <cellStyle name="Currency 5" xfId="134" xr:uid="{50DFCB66-7F6A-41D6-822B-6401815BEC07}"/>
    <cellStyle name="Currency 5 2" xfId="135" xr:uid="{95BE1154-986B-4BCD-B59A-4432F6FB8CE1}"/>
    <cellStyle name="Currency 6" xfId="136" xr:uid="{E7112CF5-6BD2-43A5-9A38-B871673B58A7}"/>
    <cellStyle name="Currency 6 2" xfId="137" xr:uid="{BF67D4F1-6F7C-46E6-AE26-5DCABEAA57D5}"/>
    <cellStyle name="Currency 7" xfId="138" xr:uid="{22A20DBE-C1B6-4000-8B04-CB8CFF50759F}"/>
    <cellStyle name="Currency 7 2" xfId="139" xr:uid="{C0520179-EF54-465E-B312-542DE00BA891}"/>
    <cellStyle name="Currency 8" xfId="140" xr:uid="{343EF49F-4DC9-4A4E-9365-A8CEACC36CF8}"/>
    <cellStyle name="Currency 9" xfId="141" xr:uid="{B79793AA-26A2-4096-97F2-0040A6A965E6}"/>
    <cellStyle name="Hidden" xfId="142" xr:uid="{588E12ED-3DA5-4462-AD40-63D98B76D9FF}"/>
    <cellStyle name="Normal" xfId="0" builtinId="0"/>
    <cellStyle name="Normal 2" xfId="143" xr:uid="{956E10F9-01BF-439A-B2F1-F70DC21C2EB1}"/>
    <cellStyle name="Normal 2 2" xfId="144" xr:uid="{BBD210F4-7777-4901-8F46-711FF9DAB2CE}"/>
    <cellStyle name="Normal 2 2 2" xfId="145" xr:uid="{3515954A-2636-44B6-91B6-81213DBBE710}"/>
    <cellStyle name="Normal 2 2 3" xfId="146" xr:uid="{B5B3D446-34FF-4DBA-9AC7-B934012C35A9}"/>
    <cellStyle name="Normal 3" xfId="147" xr:uid="{BDB13E57-DC17-4291-955E-898B12C11C44}"/>
    <cellStyle name="Normal 3 2" xfId="148" xr:uid="{BEA4FF64-DFD2-4498-BE36-F376F607E9E8}"/>
    <cellStyle name="Normal 3 2 2" xfId="149" xr:uid="{7BA92417-68B3-42B4-B74E-779B2377F7D9}"/>
    <cellStyle name="Normal 3 3" xfId="150" xr:uid="{403B86AE-B2A6-40F6-88B1-3645B2507CCE}"/>
    <cellStyle name="Normal 3 4" xfId="151" xr:uid="{08C1BC7D-AAEC-42F1-B9B3-8F744754AD4B}"/>
    <cellStyle name="Normal 4" xfId="152" xr:uid="{6F681FCB-4AAB-4C37-A4D8-5C9A2DC62B23}"/>
    <cellStyle name="Normal 4 2" xfId="153" xr:uid="{C987032D-53B3-4C77-9AF5-836DFE27AA2B}"/>
    <cellStyle name="Normal 4 3" xfId="154" xr:uid="{C41FFD53-018E-4E01-8793-483BD86D5177}"/>
    <cellStyle name="Normal 5" xfId="155" xr:uid="{DAF11653-71E7-44C9-83E5-DB71C5A6A674}"/>
    <cellStyle name="Normal 6" xfId="156" xr:uid="{608681CE-4AD7-454F-90C1-AA9CABF9A4E1}"/>
    <cellStyle name="Percent 2" xfId="158" xr:uid="{441267C7-DC85-4C67-8039-6D34F2D038B1}"/>
    <cellStyle name="Percent 2 2" xfId="159" xr:uid="{7E5F63E6-5159-4BC1-BFCC-236E12053CFC}"/>
    <cellStyle name="Percent 2 2 2" xfId="160" xr:uid="{FCE41EFB-671A-4F49-A0F4-5188404277E2}"/>
    <cellStyle name="Percent 2 3" xfId="161" xr:uid="{D903EA51-658C-4FAC-8171-407844491E38}"/>
    <cellStyle name="Percent 2 3 2" xfId="162" xr:uid="{195A9164-E913-4F0A-9262-A79E1981046C}"/>
    <cellStyle name="Percent 2 3 3" xfId="163" xr:uid="{F2982D14-5F69-49A1-97F0-3803C1C01D1D}"/>
    <cellStyle name="Percent 3" xfId="164" xr:uid="{E209447F-7DC6-498D-AEBD-6921F134E6B9}"/>
    <cellStyle name="Percent 3 2" xfId="165" xr:uid="{F221B3D7-EC98-47AA-A734-2AEC8C094D3F}"/>
    <cellStyle name="Percent 3 3" xfId="166" xr:uid="{BD59CF55-93D1-4CE2-9A6A-12C6DBA35DD4}"/>
    <cellStyle name="Percent 4" xfId="167" xr:uid="{CF634D2E-1A63-41D8-87F6-B8555D70B3B2}"/>
    <cellStyle name="Percent 4 2" xfId="168" xr:uid="{EEB93E48-5FF2-4301-8636-A4856966CF66}"/>
    <cellStyle name="Percent 4 3" xfId="169" xr:uid="{8618C3CA-4E9D-4ACF-B53B-782C3533D204}"/>
    <cellStyle name="Percent 5" xfId="170" xr:uid="{CA82FE5C-59C2-45DF-BC6C-746DA16D62AC}"/>
    <cellStyle name="Percent 6" xfId="157" xr:uid="{95FCF1F2-9ED6-4185-BAF0-FC845F93DE2F}"/>
    <cellStyle name="PPCRef_AA_ALG_2f74a079e2a74700a758596a60e1e804_2f74a079e2a74700a758596a60e1e804" xfId="171" xr:uid="{9447B654-B555-41DE-A430-8A72A7B5D7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9"/>
  <sheetViews>
    <sheetView showGridLines="0" tabSelected="1" zoomScale="120" zoomScaleNormal="120" workbookViewId="0">
      <selection activeCell="B38" sqref="B38"/>
    </sheetView>
  </sheetViews>
  <sheetFormatPr defaultRowHeight="15" x14ac:dyDescent="0.25"/>
  <cols>
    <col min="2" max="2" width="37.7109375" customWidth="1"/>
    <col min="3" max="3" width="17.140625" customWidth="1"/>
    <col min="4" max="5" width="12.28515625" bestFit="1" customWidth="1"/>
    <col min="6" max="6" width="9.140625" style="136"/>
  </cols>
  <sheetData>
    <row r="4" spans="2:5" x14ac:dyDescent="0.25">
      <c r="B4" s="1"/>
      <c r="C4" s="1"/>
      <c r="D4" s="1"/>
    </row>
    <row r="5" spans="2:5" x14ac:dyDescent="0.25">
      <c r="B5" s="2"/>
      <c r="C5" s="1"/>
      <c r="D5" s="1"/>
    </row>
    <row r="6" spans="2:5" x14ac:dyDescent="0.25">
      <c r="B6" s="2"/>
      <c r="C6" s="1"/>
      <c r="D6" s="1"/>
    </row>
    <row r="7" spans="2:5" hidden="1" x14ac:dyDescent="0.25">
      <c r="B7" s="1"/>
      <c r="C7" s="1"/>
      <c r="D7" s="1"/>
    </row>
    <row r="8" spans="2:5" ht="18.75" hidden="1" x14ac:dyDescent="0.3">
      <c r="B8" s="4" t="s">
        <v>94</v>
      </c>
      <c r="C8" s="5"/>
      <c r="D8" s="4" t="s">
        <v>0</v>
      </c>
      <c r="E8" s="6" t="s">
        <v>1</v>
      </c>
    </row>
    <row r="9" spans="2:5" ht="6.6" hidden="1" customHeight="1" x14ac:dyDescent="0.3">
      <c r="B9" s="7"/>
      <c r="C9" s="7"/>
      <c r="D9" s="7"/>
      <c r="E9" s="7"/>
    </row>
    <row r="10" spans="2:5" ht="18.75" hidden="1" x14ac:dyDescent="0.3">
      <c r="B10" s="7" t="s">
        <v>96</v>
      </c>
      <c r="C10" s="7"/>
      <c r="D10" s="11">
        <v>669307</v>
      </c>
      <c r="E10" s="11"/>
    </row>
    <row r="11" spans="2:5" ht="18.75" hidden="1" x14ac:dyDescent="0.3">
      <c r="B11" s="7" t="s">
        <v>97</v>
      </c>
      <c r="C11" s="7"/>
      <c r="D11" s="11"/>
      <c r="E11" s="11">
        <v>669307</v>
      </c>
    </row>
    <row r="12" spans="2:5" ht="6.6" hidden="1" customHeight="1" x14ac:dyDescent="0.3">
      <c r="B12" s="7"/>
      <c r="C12" s="7"/>
      <c r="D12" s="7"/>
      <c r="E12" s="7"/>
    </row>
    <row r="13" spans="2:5" ht="18.75" hidden="1" x14ac:dyDescent="0.3">
      <c r="B13" s="3" t="s">
        <v>112</v>
      </c>
      <c r="C13" s="7"/>
      <c r="D13" s="7"/>
      <c r="E13" s="7"/>
    </row>
    <row r="14" spans="2:5" ht="18" customHeight="1" x14ac:dyDescent="0.3">
      <c r="B14" s="9"/>
      <c r="C14" s="7"/>
      <c r="D14" s="7"/>
      <c r="E14" s="7"/>
    </row>
    <row r="16" spans="2:5" ht="18.75" x14ac:dyDescent="0.3">
      <c r="B16" s="4" t="s">
        <v>95</v>
      </c>
      <c r="C16" s="5"/>
      <c r="D16" s="4" t="s">
        <v>0</v>
      </c>
      <c r="E16" s="6" t="s">
        <v>1</v>
      </c>
    </row>
    <row r="17" spans="1:6" ht="18.75" x14ac:dyDescent="0.3">
      <c r="B17" s="7"/>
      <c r="C17" s="7"/>
      <c r="D17" s="7"/>
      <c r="E17" s="7"/>
    </row>
    <row r="18" spans="1:6" ht="18.75" x14ac:dyDescent="0.3">
      <c r="B18" s="7" t="s">
        <v>98</v>
      </c>
      <c r="C18" s="7"/>
      <c r="D18" s="11">
        <v>122296</v>
      </c>
      <c r="E18" s="11"/>
    </row>
    <row r="19" spans="1:6" s="75" customFormat="1" ht="18.75" x14ac:dyDescent="0.3">
      <c r="B19" s="7" t="s">
        <v>99</v>
      </c>
      <c r="C19" s="7"/>
      <c r="D19" s="11">
        <v>547011</v>
      </c>
      <c r="E19" s="11"/>
      <c r="F19" s="136"/>
    </row>
    <row r="20" spans="1:6" ht="18.75" x14ac:dyDescent="0.3">
      <c r="B20" s="7" t="s">
        <v>100</v>
      </c>
      <c r="C20" s="7"/>
      <c r="D20" s="11"/>
      <c r="E20" s="11">
        <f>+D18+D19</f>
        <v>669307</v>
      </c>
    </row>
    <row r="21" spans="1:6" ht="18.75" x14ac:dyDescent="0.3">
      <c r="B21" s="7"/>
      <c r="C21" s="7"/>
      <c r="D21" s="7"/>
      <c r="E21" s="7"/>
    </row>
    <row r="22" spans="1:6" ht="18.75" x14ac:dyDescent="0.3">
      <c r="B22" s="3" t="s">
        <v>101</v>
      </c>
      <c r="C22" s="7"/>
      <c r="D22" s="7"/>
      <c r="E22" s="7"/>
    </row>
    <row r="24" spans="1:6" x14ac:dyDescent="0.25">
      <c r="A24" s="136"/>
      <c r="B24" s="136"/>
      <c r="C24" s="136"/>
      <c r="D24" s="136"/>
      <c r="E24" s="136"/>
    </row>
    <row r="29" spans="1:6" ht="18.75" x14ac:dyDescent="0.3">
      <c r="B29" s="4" t="s">
        <v>102</v>
      </c>
      <c r="C29" s="5"/>
      <c r="D29" s="4" t="s">
        <v>0</v>
      </c>
      <c r="E29" s="6" t="s">
        <v>1</v>
      </c>
    </row>
    <row r="30" spans="1:6" ht="6.6" customHeight="1" x14ac:dyDescent="0.3">
      <c r="B30" s="7"/>
      <c r="C30" s="7"/>
      <c r="D30" s="7"/>
      <c r="E30" s="7"/>
    </row>
    <row r="31" spans="1:6" ht="18.75" x14ac:dyDescent="0.3">
      <c r="B31" s="7" t="s">
        <v>104</v>
      </c>
      <c r="C31" s="7"/>
      <c r="D31" s="11">
        <v>264451</v>
      </c>
      <c r="E31" s="7"/>
    </row>
    <row r="32" spans="1:6" ht="18.75" x14ac:dyDescent="0.3">
      <c r="B32" s="7" t="s">
        <v>105</v>
      </c>
      <c r="C32" s="7"/>
      <c r="D32" s="8">
        <v>10415</v>
      </c>
      <c r="E32" s="11"/>
    </row>
    <row r="33" spans="2:5" ht="18.75" x14ac:dyDescent="0.3">
      <c r="B33" s="7" t="s">
        <v>103</v>
      </c>
      <c r="C33" s="7"/>
      <c r="D33" s="7"/>
      <c r="E33" s="11">
        <f>+D31+D32</f>
        <v>274866</v>
      </c>
    </row>
    <row r="34" spans="2:5" ht="6.6" customHeight="1" x14ac:dyDescent="0.3">
      <c r="B34" s="7"/>
      <c r="C34" s="7"/>
      <c r="D34" s="7"/>
      <c r="E34" s="7"/>
    </row>
    <row r="35" spans="2:5" ht="18.75" x14ac:dyDescent="0.3">
      <c r="B35" s="3" t="s">
        <v>106</v>
      </c>
      <c r="C35" s="7"/>
      <c r="D35" s="7"/>
      <c r="E35" s="7"/>
    </row>
    <row r="38" spans="2:5" ht="18.75" x14ac:dyDescent="0.3">
      <c r="B38" s="4" t="s">
        <v>107</v>
      </c>
      <c r="C38" s="5"/>
      <c r="D38" s="4" t="s">
        <v>0</v>
      </c>
      <c r="E38" s="6" t="s">
        <v>1</v>
      </c>
    </row>
    <row r="39" spans="2:5" ht="6.6" customHeight="1" x14ac:dyDescent="0.3">
      <c r="B39" s="7"/>
      <c r="C39" s="7"/>
      <c r="D39" s="7"/>
      <c r="E39" s="7"/>
    </row>
    <row r="40" spans="2:5" ht="18.75" x14ac:dyDescent="0.3">
      <c r="B40" s="7" t="s">
        <v>109</v>
      </c>
      <c r="C40" s="7"/>
      <c r="D40" s="8">
        <v>290976</v>
      </c>
      <c r="E40" s="11"/>
    </row>
    <row r="41" spans="2:5" ht="18.75" x14ac:dyDescent="0.3">
      <c r="B41" s="7" t="s">
        <v>108</v>
      </c>
      <c r="C41" s="7"/>
      <c r="D41" s="11"/>
      <c r="E41" s="8">
        <v>290976</v>
      </c>
    </row>
    <row r="42" spans="2:5" ht="6.6" customHeight="1" x14ac:dyDescent="0.3">
      <c r="B42" s="7"/>
      <c r="C42" s="7"/>
      <c r="D42" s="7"/>
      <c r="E42" s="7"/>
    </row>
    <row r="43" spans="2:5" ht="18.75" x14ac:dyDescent="0.3">
      <c r="B43" s="3" t="s">
        <v>110</v>
      </c>
      <c r="C43" s="7"/>
      <c r="D43" s="7"/>
      <c r="E43" s="7"/>
    </row>
    <row r="45" spans="2:5" ht="18.75" x14ac:dyDescent="0.3">
      <c r="B45" s="7" t="s">
        <v>111</v>
      </c>
      <c r="C45" s="7"/>
      <c r="D45" s="11">
        <v>264451</v>
      </c>
      <c r="E45" s="7"/>
    </row>
    <row r="46" spans="2:5" ht="18.75" x14ac:dyDescent="0.3">
      <c r="B46" s="7" t="s">
        <v>105</v>
      </c>
      <c r="C46" s="7"/>
      <c r="D46" s="8">
        <v>10415</v>
      </c>
      <c r="E46" s="11"/>
    </row>
    <row r="47" spans="2:5" ht="18.75" x14ac:dyDescent="0.3">
      <c r="B47" s="7" t="s">
        <v>103</v>
      </c>
      <c r="C47" s="7"/>
      <c r="D47" s="7"/>
      <c r="E47" s="11">
        <f>+D45+D46</f>
        <v>274866</v>
      </c>
    </row>
    <row r="48" spans="2:5" ht="12.75" customHeight="1" x14ac:dyDescent="0.3">
      <c r="B48" s="7"/>
      <c r="C48" s="7"/>
      <c r="D48" s="7"/>
      <c r="E48" s="7"/>
    </row>
    <row r="49" spans="2:5" ht="18.75" x14ac:dyDescent="0.3">
      <c r="B49" s="3" t="s">
        <v>106</v>
      </c>
      <c r="C49" s="7"/>
      <c r="D49" s="7"/>
      <c r="E49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3BD0-E73B-49D1-B339-3A05DF4ACE37}">
  <dimension ref="A1:L25"/>
  <sheetViews>
    <sheetView workbookViewId="0">
      <selection activeCell="J4" sqref="J4"/>
    </sheetView>
  </sheetViews>
  <sheetFormatPr defaultRowHeight="15" x14ac:dyDescent="0.25"/>
  <cols>
    <col min="1" max="1" width="2.7109375" customWidth="1"/>
    <col min="2" max="2" width="1.7109375" customWidth="1"/>
    <col min="4" max="4" width="3.5703125" customWidth="1"/>
    <col min="5" max="5" width="9.140625" hidden="1" customWidth="1"/>
    <col min="7" max="7" width="19.140625" customWidth="1"/>
    <col min="8" max="8" width="9.7109375" bestFit="1" customWidth="1"/>
    <col min="9" max="9" width="1.7109375" customWidth="1"/>
    <col min="10" max="10" width="11.140625" customWidth="1"/>
    <col min="11" max="11" width="1.7109375" customWidth="1"/>
    <col min="12" max="12" width="10.28515625" bestFit="1" customWidth="1"/>
  </cols>
  <sheetData>
    <row r="1" spans="1:12" s="75" customFormat="1" x14ac:dyDescent="0.2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5">
      <c r="J2" s="31"/>
    </row>
    <row r="3" spans="1:12" x14ac:dyDescent="0.25">
      <c r="B3" s="13" t="s">
        <v>3</v>
      </c>
      <c r="C3" s="13"/>
      <c r="D3" s="13"/>
      <c r="E3" s="13"/>
      <c r="F3" s="13"/>
      <c r="G3" s="13"/>
      <c r="H3" s="21"/>
      <c r="J3" s="32" t="s">
        <v>91</v>
      </c>
    </row>
    <row r="4" spans="1:12" x14ac:dyDescent="0.25">
      <c r="B4" s="13"/>
      <c r="C4" s="13" t="s">
        <v>4</v>
      </c>
      <c r="D4" s="13"/>
      <c r="E4" s="13"/>
      <c r="F4" s="13"/>
      <c r="G4" s="13"/>
      <c r="H4" s="22">
        <f>543417</f>
        <v>543417</v>
      </c>
      <c r="J4" s="117">
        <v>-274866</v>
      </c>
      <c r="L4" s="116">
        <f>+H4+J4</f>
        <v>268551</v>
      </c>
    </row>
    <row r="5" spans="1:12" x14ac:dyDescent="0.25">
      <c r="B5" s="13"/>
      <c r="C5" s="13" t="s">
        <v>5</v>
      </c>
      <c r="D5" s="13"/>
      <c r="E5" s="13"/>
      <c r="F5" s="13"/>
      <c r="G5" s="13"/>
      <c r="H5" s="23">
        <v>34682</v>
      </c>
      <c r="L5" s="117">
        <f>+H5+J5</f>
        <v>34682</v>
      </c>
    </row>
    <row r="6" spans="1:12" x14ac:dyDescent="0.25">
      <c r="B6" s="13"/>
      <c r="C6" s="13" t="s">
        <v>6</v>
      </c>
      <c r="D6" s="13"/>
      <c r="E6" s="13"/>
      <c r="F6" s="13"/>
      <c r="G6" s="13"/>
      <c r="H6" s="29">
        <v>2499</v>
      </c>
      <c r="L6" s="129">
        <f>+H6+J6</f>
        <v>2499</v>
      </c>
    </row>
    <row r="7" spans="1:12" x14ac:dyDescent="0.25">
      <c r="B7" s="17"/>
      <c r="C7" s="17" t="s">
        <v>8</v>
      </c>
      <c r="D7" s="17"/>
      <c r="E7" s="17"/>
      <c r="F7" s="17"/>
      <c r="G7" s="17"/>
      <c r="H7" s="18">
        <v>337</v>
      </c>
      <c r="L7" s="90">
        <f>+H7+J7</f>
        <v>337</v>
      </c>
    </row>
    <row r="8" spans="1:12" x14ac:dyDescent="0.25">
      <c r="B8" s="17"/>
      <c r="C8" s="17"/>
      <c r="D8" s="17"/>
      <c r="E8" s="17"/>
      <c r="F8" s="17"/>
      <c r="G8" s="17"/>
      <c r="H8" s="23"/>
      <c r="L8" s="117"/>
    </row>
    <row r="9" spans="1:12" ht="15.75" thickBot="1" x14ac:dyDescent="0.3">
      <c r="B9" s="19"/>
      <c r="C9" s="19"/>
      <c r="D9" s="19"/>
      <c r="E9" s="19"/>
      <c r="F9" s="19" t="s">
        <v>10</v>
      </c>
      <c r="G9" s="19"/>
      <c r="H9" s="20">
        <f>SUM(H4:H8)</f>
        <v>580935</v>
      </c>
      <c r="L9" s="108">
        <f>SUM(L4:L8)</f>
        <v>306069</v>
      </c>
    </row>
    <row r="10" spans="1:12" ht="15.75" thickTop="1" x14ac:dyDescent="0.25">
      <c r="B10" s="13"/>
      <c r="C10" s="13"/>
      <c r="D10" s="13"/>
      <c r="E10" s="13"/>
      <c r="F10" s="13"/>
      <c r="G10" s="13"/>
      <c r="H10" s="24"/>
      <c r="L10" s="118"/>
    </row>
    <row r="11" spans="1:12" x14ac:dyDescent="0.25">
      <c r="B11" s="13" t="s">
        <v>11</v>
      </c>
      <c r="C11" s="12"/>
      <c r="D11" s="13"/>
      <c r="E11" s="13"/>
      <c r="F11" s="13"/>
      <c r="G11" s="13"/>
      <c r="H11" s="24"/>
      <c r="L11" s="118"/>
    </row>
    <row r="12" spans="1:12" x14ac:dyDescent="0.25">
      <c r="B12" s="13"/>
      <c r="C12" s="13" t="s">
        <v>12</v>
      </c>
      <c r="D12" s="12"/>
      <c r="E12" s="13"/>
      <c r="F12" s="13"/>
      <c r="G12" s="13"/>
      <c r="H12" s="26">
        <v>173</v>
      </c>
      <c r="L12" s="120">
        <f>+H12+J12</f>
        <v>173</v>
      </c>
    </row>
    <row r="13" spans="1:12" x14ac:dyDescent="0.25">
      <c r="B13" s="13"/>
      <c r="C13" s="13" t="s">
        <v>13</v>
      </c>
      <c r="D13" s="12"/>
      <c r="E13" s="13"/>
      <c r="F13" s="13"/>
      <c r="G13" s="13"/>
      <c r="H13" s="84">
        <v>0</v>
      </c>
      <c r="L13" s="84">
        <f>+H13+J13</f>
        <v>0</v>
      </c>
    </row>
    <row r="14" spans="1:12" x14ac:dyDescent="0.25">
      <c r="B14" s="13"/>
      <c r="C14" s="13"/>
      <c r="D14" s="12"/>
      <c r="E14" s="13"/>
      <c r="F14" s="13"/>
      <c r="G14" s="13"/>
      <c r="H14" s="27"/>
      <c r="L14" s="125"/>
    </row>
    <row r="15" spans="1:12" x14ac:dyDescent="0.25">
      <c r="B15" s="13"/>
      <c r="C15" s="13"/>
      <c r="D15" s="12"/>
      <c r="E15" s="13"/>
      <c r="F15" s="13" t="s">
        <v>14</v>
      </c>
      <c r="G15" s="13"/>
      <c r="H15" s="27">
        <v>173</v>
      </c>
      <c r="L15" s="125">
        <f>+H15+J15</f>
        <v>173</v>
      </c>
    </row>
    <row r="16" spans="1:12" x14ac:dyDescent="0.25">
      <c r="B16" s="13"/>
      <c r="C16" s="13"/>
      <c r="D16" s="13"/>
      <c r="E16" s="13"/>
      <c r="F16" s="13"/>
      <c r="G16" s="13"/>
      <c r="H16" s="25"/>
      <c r="L16" s="119"/>
    </row>
    <row r="17" spans="2:12" x14ac:dyDescent="0.25">
      <c r="B17" s="13" t="s">
        <v>15</v>
      </c>
      <c r="C17" s="13"/>
      <c r="D17" s="12"/>
      <c r="E17" s="13"/>
      <c r="F17" s="13"/>
      <c r="G17" s="13"/>
      <c r="H17" s="14"/>
      <c r="L17" s="83"/>
    </row>
    <row r="18" spans="2:12" x14ac:dyDescent="0.25">
      <c r="B18" s="13"/>
      <c r="C18" s="13" t="s">
        <v>16</v>
      </c>
      <c r="D18" s="12"/>
      <c r="E18" s="13"/>
      <c r="F18" s="13"/>
      <c r="G18" s="13"/>
      <c r="H18" s="16">
        <f>+'Governmental Fund-Rev_Exp'!G34</f>
        <v>580762</v>
      </c>
      <c r="L18" s="85">
        <f>+'Governmental Fund-Rev_Exp'!M34</f>
        <v>305896</v>
      </c>
    </row>
    <row r="19" spans="2:12" x14ac:dyDescent="0.25">
      <c r="B19" s="13"/>
      <c r="C19" s="13" t="s">
        <v>17</v>
      </c>
      <c r="D19" s="12"/>
      <c r="E19" s="13"/>
      <c r="F19" s="13"/>
      <c r="G19" s="13"/>
      <c r="H19" s="15">
        <v>0</v>
      </c>
      <c r="L19" s="84">
        <f>+H19+J19</f>
        <v>0</v>
      </c>
    </row>
    <row r="20" spans="2:12" x14ac:dyDescent="0.25">
      <c r="B20" s="13"/>
      <c r="C20" s="13"/>
      <c r="D20" s="13"/>
      <c r="E20" s="13"/>
      <c r="F20" s="13"/>
      <c r="G20" s="13"/>
      <c r="H20" s="16"/>
      <c r="L20" s="85"/>
    </row>
    <row r="21" spans="2:12" x14ac:dyDescent="0.25">
      <c r="B21" s="13"/>
      <c r="C21" s="13"/>
      <c r="D21" s="13"/>
      <c r="E21" s="13"/>
      <c r="F21" s="13" t="s">
        <v>18</v>
      </c>
      <c r="G21" s="13"/>
      <c r="H21" s="15">
        <f>SUM(H18:H20)</f>
        <v>580762</v>
      </c>
      <c r="L21" s="84">
        <f>SUM(L18:L20)</f>
        <v>305896</v>
      </c>
    </row>
    <row r="22" spans="2:12" x14ac:dyDescent="0.25">
      <c r="B22" s="13"/>
      <c r="C22" s="13"/>
      <c r="D22" s="13"/>
      <c r="E22" s="13"/>
      <c r="F22" s="13"/>
      <c r="G22" s="13"/>
      <c r="H22" s="16"/>
      <c r="L22" s="85"/>
    </row>
    <row r="23" spans="2:12" x14ac:dyDescent="0.25">
      <c r="B23" s="13"/>
      <c r="C23" s="13"/>
      <c r="D23" s="13"/>
      <c r="E23" s="13"/>
      <c r="F23" s="13" t="s">
        <v>19</v>
      </c>
      <c r="G23" s="13"/>
      <c r="H23" s="24"/>
      <c r="L23" s="118"/>
    </row>
    <row r="24" spans="2:12" ht="15.75" thickBot="1" x14ac:dyDescent="0.3">
      <c r="B24" s="19"/>
      <c r="C24" s="19"/>
      <c r="D24" s="19"/>
      <c r="E24" s="19"/>
      <c r="F24" s="19" t="s">
        <v>20</v>
      </c>
      <c r="G24" s="19"/>
      <c r="H24" s="28">
        <f>+H21+H15</f>
        <v>580935</v>
      </c>
      <c r="L24" s="128">
        <f>+L21+L15</f>
        <v>306069</v>
      </c>
    </row>
    <row r="25" spans="2:12" ht="15.75" thickTop="1" x14ac:dyDescent="0.25">
      <c r="B25" s="13"/>
      <c r="C25" s="13"/>
      <c r="D25" s="13"/>
      <c r="E25" s="13"/>
      <c r="F25" s="13"/>
      <c r="G25" s="13"/>
      <c r="H25" s="13"/>
      <c r="L25" s="81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C2F5-6E03-4575-9881-8BE9FC506377}">
  <dimension ref="A1:M35"/>
  <sheetViews>
    <sheetView zoomScaleNormal="100" workbookViewId="0">
      <selection activeCell="I16" sqref="I16"/>
    </sheetView>
  </sheetViews>
  <sheetFormatPr defaultRowHeight="15" x14ac:dyDescent="0.25"/>
  <cols>
    <col min="1" max="2" width="1.7109375" customWidth="1"/>
    <col min="3" max="3" width="1.28515625" customWidth="1"/>
    <col min="4" max="4" width="2.7109375" customWidth="1"/>
    <col min="6" max="6" width="24.5703125" customWidth="1"/>
    <col min="7" max="7" width="9.7109375" bestFit="1" customWidth="1"/>
    <col min="8" max="8" width="1.7109375" style="75" customWidth="1"/>
    <col min="9" max="9" width="11.42578125" customWidth="1"/>
    <col min="10" max="10" width="1.7109375" customWidth="1"/>
    <col min="11" max="11" width="12.7109375" bestFit="1" customWidth="1"/>
    <col min="12" max="12" width="1.7109375" customWidth="1"/>
    <col min="13" max="13" width="10.28515625" bestFit="1" customWidth="1"/>
  </cols>
  <sheetData>
    <row r="1" spans="1:13" x14ac:dyDescent="0.2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75" customFormat="1" x14ac:dyDescent="0.25">
      <c r="A2" s="31"/>
      <c r="B2" s="31"/>
      <c r="C2" s="31"/>
      <c r="D2" s="31"/>
      <c r="E2" s="31"/>
      <c r="F2" s="31"/>
      <c r="G2" s="31"/>
      <c r="H2" s="31"/>
      <c r="I2" s="31"/>
      <c r="K2" s="31"/>
    </row>
    <row r="3" spans="1:13" x14ac:dyDescent="0.25">
      <c r="A3" s="36" t="s">
        <v>21</v>
      </c>
      <c r="B3" s="36"/>
      <c r="C3" s="36"/>
      <c r="D3" s="36"/>
      <c r="E3" s="36"/>
      <c r="F3" s="36"/>
      <c r="G3" s="36"/>
      <c r="H3" s="81"/>
      <c r="I3" s="32" t="s">
        <v>90</v>
      </c>
      <c r="J3" s="75"/>
      <c r="K3" s="32" t="s">
        <v>91</v>
      </c>
    </row>
    <row r="4" spans="1:13" x14ac:dyDescent="0.25">
      <c r="A4" s="36"/>
      <c r="B4" s="36" t="s">
        <v>22</v>
      </c>
      <c r="C4" s="36"/>
      <c r="D4" s="36"/>
      <c r="E4" s="36"/>
      <c r="F4" s="36"/>
      <c r="G4" s="58">
        <v>48298</v>
      </c>
      <c r="H4" s="123"/>
      <c r="M4" s="123">
        <f>+G4+I4+K4</f>
        <v>48298</v>
      </c>
    </row>
    <row r="5" spans="1:13" x14ac:dyDescent="0.25">
      <c r="A5" s="36"/>
      <c r="B5" s="36" t="s">
        <v>23</v>
      </c>
      <c r="C5" s="36"/>
      <c r="D5" s="36"/>
      <c r="E5" s="36"/>
      <c r="F5" s="36"/>
      <c r="G5" s="59">
        <v>3098</v>
      </c>
      <c r="H5" s="124"/>
      <c r="M5" s="124">
        <f t="shared" ref="M5:M32" si="0">+G5+I5+K5</f>
        <v>3098</v>
      </c>
    </row>
    <row r="6" spans="1:13" x14ac:dyDescent="0.25">
      <c r="A6" s="36"/>
      <c r="B6" s="36" t="s">
        <v>24</v>
      </c>
      <c r="C6" s="36"/>
      <c r="D6" s="36"/>
      <c r="E6" s="36"/>
      <c r="F6" s="36"/>
      <c r="G6" s="57">
        <v>7429</v>
      </c>
      <c r="H6" s="124"/>
      <c r="M6" s="122">
        <f t="shared" si="0"/>
        <v>7429</v>
      </c>
    </row>
    <row r="7" spans="1:13" x14ac:dyDescent="0.25">
      <c r="A7" s="36"/>
      <c r="B7" s="36"/>
      <c r="C7" s="36"/>
      <c r="D7" s="36"/>
      <c r="E7" s="36"/>
      <c r="F7" s="36"/>
      <c r="G7" s="51"/>
      <c r="H7" s="114"/>
      <c r="M7" s="114"/>
    </row>
    <row r="8" spans="1:13" x14ac:dyDescent="0.25">
      <c r="A8" s="40"/>
      <c r="B8" s="40"/>
      <c r="C8" s="40"/>
      <c r="D8" s="40"/>
      <c r="E8" s="40" t="s">
        <v>25</v>
      </c>
      <c r="F8" s="40"/>
      <c r="G8" s="45">
        <v>58825</v>
      </c>
      <c r="H8" s="109"/>
      <c r="M8" s="109">
        <f t="shared" si="0"/>
        <v>58825</v>
      </c>
    </row>
    <row r="9" spans="1:13" x14ac:dyDescent="0.25">
      <c r="A9" s="36"/>
      <c r="B9" s="36"/>
      <c r="C9" s="36"/>
      <c r="D9" s="36"/>
      <c r="E9" s="36"/>
      <c r="F9" s="36"/>
      <c r="G9" s="51"/>
      <c r="H9" s="114"/>
      <c r="M9" s="114"/>
    </row>
    <row r="10" spans="1:13" x14ac:dyDescent="0.25">
      <c r="A10" s="36" t="s">
        <v>26</v>
      </c>
      <c r="B10" s="36"/>
      <c r="C10" s="36"/>
      <c r="D10" s="36"/>
      <c r="E10" s="36"/>
      <c r="F10" s="36"/>
      <c r="G10" s="51"/>
      <c r="H10" s="114"/>
      <c r="M10" s="114"/>
    </row>
    <row r="11" spans="1:13" x14ac:dyDescent="0.25">
      <c r="A11" s="36"/>
      <c r="B11" s="36" t="s">
        <v>27</v>
      </c>
      <c r="C11" s="36"/>
      <c r="D11" s="36"/>
      <c r="E11" s="36"/>
      <c r="F11" s="36"/>
      <c r="G11" s="51"/>
      <c r="H11" s="114"/>
      <c r="M11" s="114"/>
    </row>
    <row r="12" spans="1:13" x14ac:dyDescent="0.25">
      <c r="A12" s="36"/>
      <c r="B12" s="35"/>
      <c r="C12" s="36" t="s">
        <v>29</v>
      </c>
      <c r="D12" s="36"/>
      <c r="E12" s="36"/>
      <c r="F12" s="36"/>
      <c r="G12" s="49">
        <v>37176</v>
      </c>
      <c r="H12" s="49"/>
      <c r="M12" s="49">
        <f t="shared" si="0"/>
        <v>37176</v>
      </c>
    </row>
    <row r="13" spans="1:13" x14ac:dyDescent="0.25">
      <c r="A13" s="36"/>
      <c r="B13" s="36" t="s">
        <v>31</v>
      </c>
      <c r="C13" s="36"/>
      <c r="D13" s="36"/>
      <c r="F13" s="36"/>
      <c r="G13" s="49"/>
      <c r="H13" s="49"/>
      <c r="M13" s="49"/>
    </row>
    <row r="14" spans="1:13" x14ac:dyDescent="0.25">
      <c r="A14" s="36"/>
      <c r="B14" s="36"/>
      <c r="C14" s="36" t="s">
        <v>2</v>
      </c>
      <c r="F14" s="36"/>
      <c r="G14" s="49">
        <v>0</v>
      </c>
      <c r="H14" s="49"/>
      <c r="I14" s="49"/>
      <c r="J14" s="49"/>
      <c r="K14" s="49">
        <v>264451</v>
      </c>
      <c r="M14" s="49">
        <f t="shared" si="0"/>
        <v>264451</v>
      </c>
    </row>
    <row r="15" spans="1:13" x14ac:dyDescent="0.25">
      <c r="A15" s="36"/>
      <c r="B15" s="36"/>
      <c r="C15" s="36" t="s">
        <v>41</v>
      </c>
      <c r="F15" s="36"/>
      <c r="G15" s="49">
        <v>0</v>
      </c>
      <c r="H15" s="49"/>
      <c r="I15" s="49"/>
      <c r="J15" s="49"/>
      <c r="K15" s="49">
        <v>10415</v>
      </c>
      <c r="M15" s="49">
        <f t="shared" si="0"/>
        <v>10415</v>
      </c>
    </row>
    <row r="16" spans="1:13" x14ac:dyDescent="0.25">
      <c r="A16" s="36"/>
      <c r="B16" s="41" t="s">
        <v>32</v>
      </c>
      <c r="C16" s="36"/>
      <c r="D16" s="36"/>
      <c r="E16" s="36"/>
      <c r="F16" s="36"/>
      <c r="G16" s="52">
        <v>0</v>
      </c>
      <c r="H16" s="60"/>
      <c r="I16" s="49"/>
      <c r="J16" s="49"/>
      <c r="K16" s="49"/>
      <c r="M16" s="52">
        <f t="shared" si="0"/>
        <v>0</v>
      </c>
    </row>
    <row r="17" spans="1:13" x14ac:dyDescent="0.25">
      <c r="A17" s="36"/>
      <c r="B17" s="36"/>
      <c r="C17" s="36"/>
      <c r="D17" s="36"/>
      <c r="E17" s="36"/>
      <c r="F17" s="36"/>
      <c r="G17" s="62"/>
      <c r="H17" s="115"/>
      <c r="I17" s="49"/>
      <c r="J17" s="49"/>
      <c r="K17" s="49"/>
      <c r="M17" s="132"/>
    </row>
    <row r="18" spans="1:13" x14ac:dyDescent="0.25">
      <c r="A18" s="36"/>
      <c r="B18" s="36"/>
      <c r="C18" s="36"/>
      <c r="D18" s="36"/>
      <c r="E18" s="36" t="s">
        <v>33</v>
      </c>
      <c r="F18" s="36"/>
      <c r="G18" s="46">
        <f>SUM(G12:G17)</f>
        <v>37176</v>
      </c>
      <c r="H18" s="111"/>
      <c r="I18" s="49"/>
      <c r="J18" s="49"/>
      <c r="K18" s="49"/>
      <c r="M18" s="110">
        <f>SUM(M12:M17)</f>
        <v>312042</v>
      </c>
    </row>
    <row r="19" spans="1:13" x14ac:dyDescent="0.25">
      <c r="A19" s="36"/>
      <c r="B19" s="36"/>
      <c r="C19" s="36"/>
      <c r="D19" s="36"/>
      <c r="E19" s="36"/>
      <c r="F19" s="36"/>
      <c r="G19" s="47"/>
      <c r="H19" s="111"/>
      <c r="I19" s="49"/>
      <c r="J19" s="49"/>
      <c r="K19" s="49"/>
      <c r="M19" s="111"/>
    </row>
    <row r="20" spans="1:13" x14ac:dyDescent="0.25">
      <c r="A20" s="36"/>
      <c r="B20" s="36"/>
      <c r="C20" s="36"/>
      <c r="D20" s="36"/>
      <c r="E20" s="40" t="s">
        <v>34</v>
      </c>
      <c r="F20" s="36"/>
      <c r="G20" s="47"/>
      <c r="H20" s="111"/>
      <c r="I20" s="49"/>
      <c r="J20" s="49"/>
      <c r="K20" s="49"/>
      <c r="M20" s="111"/>
    </row>
    <row r="21" spans="1:13" x14ac:dyDescent="0.25">
      <c r="A21" s="36"/>
      <c r="B21" s="36"/>
      <c r="C21" s="36"/>
      <c r="D21" s="36"/>
      <c r="E21" s="40" t="s">
        <v>35</v>
      </c>
      <c r="F21" s="36"/>
      <c r="G21" s="47">
        <f>+G8-G18</f>
        <v>21649</v>
      </c>
      <c r="H21" s="111"/>
      <c r="I21" s="49"/>
      <c r="J21" s="49"/>
      <c r="K21" s="49"/>
      <c r="M21" s="111">
        <f>+M8-M18</f>
        <v>-253217</v>
      </c>
    </row>
    <row r="22" spans="1:13" x14ac:dyDescent="0.25">
      <c r="A22" s="36"/>
      <c r="B22" s="36"/>
      <c r="C22" s="36"/>
      <c r="D22" s="36"/>
      <c r="E22" s="36"/>
      <c r="F22" s="36"/>
      <c r="G22" s="47"/>
      <c r="H22" s="111"/>
      <c r="I22" s="49"/>
      <c r="J22" s="49"/>
      <c r="K22" s="49"/>
      <c r="M22" s="111"/>
    </row>
    <row r="23" spans="1:13" x14ac:dyDescent="0.25">
      <c r="A23" s="36" t="s">
        <v>86</v>
      </c>
      <c r="B23" s="35"/>
      <c r="C23" s="36"/>
      <c r="D23" s="36"/>
      <c r="E23" s="36"/>
      <c r="F23" s="38"/>
      <c r="G23" s="37"/>
      <c r="H23" s="85"/>
      <c r="I23" s="49"/>
      <c r="J23" s="49"/>
      <c r="K23" s="49"/>
      <c r="M23" s="85"/>
    </row>
    <row r="24" spans="1:13" s="75" customFormat="1" x14ac:dyDescent="0.25">
      <c r="A24" s="81"/>
      <c r="B24" s="75" t="s">
        <v>87</v>
      </c>
      <c r="C24" s="81"/>
      <c r="D24" s="81"/>
      <c r="E24" s="81"/>
      <c r="F24" s="86"/>
      <c r="G24" s="85">
        <v>0</v>
      </c>
      <c r="H24" s="85"/>
      <c r="I24" s="49"/>
      <c r="J24" s="49"/>
      <c r="K24" s="49"/>
      <c r="M24" s="85">
        <f>+-I24</f>
        <v>0</v>
      </c>
    </row>
    <row r="25" spans="1:13" x14ac:dyDescent="0.25">
      <c r="A25" s="35"/>
      <c r="B25" s="36" t="s">
        <v>36</v>
      </c>
      <c r="C25" s="35"/>
      <c r="D25" s="36"/>
      <c r="E25" s="36"/>
      <c r="F25" s="53"/>
      <c r="G25" s="50">
        <v>0</v>
      </c>
      <c r="H25" s="50"/>
      <c r="I25" s="49"/>
      <c r="J25" s="49"/>
      <c r="K25" s="49"/>
      <c r="M25" s="50">
        <f t="shared" si="0"/>
        <v>0</v>
      </c>
    </row>
    <row r="26" spans="1:13" x14ac:dyDescent="0.25">
      <c r="A26" s="35"/>
      <c r="B26" s="36" t="s">
        <v>37</v>
      </c>
      <c r="C26" s="35"/>
      <c r="D26" s="36"/>
      <c r="E26" s="36"/>
      <c r="F26" s="54"/>
      <c r="G26" s="48">
        <v>0</v>
      </c>
      <c r="H26" s="50"/>
      <c r="I26" s="49"/>
      <c r="J26" s="49"/>
      <c r="K26" s="49"/>
      <c r="M26" s="48">
        <f t="shared" si="0"/>
        <v>0</v>
      </c>
    </row>
    <row r="27" spans="1:13" x14ac:dyDescent="0.25">
      <c r="A27" s="36"/>
      <c r="B27" s="36"/>
      <c r="C27" s="36"/>
      <c r="D27" s="36"/>
      <c r="E27" s="36"/>
      <c r="F27" s="37"/>
      <c r="G27" s="61"/>
      <c r="H27" s="131"/>
      <c r="I27" s="49"/>
      <c r="J27" s="49"/>
      <c r="K27" s="49"/>
      <c r="M27" s="131"/>
    </row>
    <row r="28" spans="1:13" x14ac:dyDescent="0.25">
      <c r="A28" s="36"/>
      <c r="B28" s="36"/>
      <c r="C28" s="36"/>
      <c r="D28" s="36"/>
      <c r="E28" s="36" t="s">
        <v>88</v>
      </c>
      <c r="F28" s="55"/>
      <c r="G28" s="48">
        <f>SUM(G24:G27)</f>
        <v>0</v>
      </c>
      <c r="H28" s="50"/>
      <c r="M28" s="48">
        <f>SUM(M24:M27)</f>
        <v>0</v>
      </c>
    </row>
    <row r="29" spans="1:13" x14ac:dyDescent="0.25">
      <c r="A29" s="36"/>
      <c r="B29" s="36"/>
      <c r="C29" s="36"/>
      <c r="D29" s="36"/>
      <c r="E29" s="36"/>
      <c r="F29" s="36"/>
      <c r="G29" s="51"/>
      <c r="H29" s="114"/>
      <c r="M29" s="114"/>
    </row>
    <row r="30" spans="1:13" x14ac:dyDescent="0.25">
      <c r="A30" s="36"/>
      <c r="B30" s="36"/>
      <c r="C30" s="36"/>
      <c r="D30" s="36"/>
      <c r="E30" s="39" t="s">
        <v>38</v>
      </c>
      <c r="F30" s="36"/>
      <c r="G30" s="56">
        <f>+G28+G21</f>
        <v>21649</v>
      </c>
      <c r="H30" s="121"/>
      <c r="M30" s="121">
        <f>+M21+M28</f>
        <v>-253217</v>
      </c>
    </row>
    <row r="31" spans="1:13" x14ac:dyDescent="0.25">
      <c r="A31" s="36"/>
      <c r="B31" s="36"/>
      <c r="C31" s="36"/>
      <c r="D31" s="36"/>
      <c r="E31" s="36"/>
      <c r="F31" s="36"/>
      <c r="G31" s="51"/>
      <c r="H31" s="114"/>
      <c r="M31" s="114"/>
    </row>
    <row r="32" spans="1:13" x14ac:dyDescent="0.25">
      <c r="A32" s="36" t="s">
        <v>39</v>
      </c>
      <c r="B32" s="36"/>
      <c r="C32" s="36"/>
      <c r="D32" s="36"/>
      <c r="E32" s="36"/>
      <c r="F32" s="36"/>
      <c r="G32" s="43">
        <v>559113</v>
      </c>
      <c r="H32" s="115"/>
      <c r="M32" s="107">
        <f t="shared" si="0"/>
        <v>559113</v>
      </c>
    </row>
    <row r="33" spans="1:13" x14ac:dyDescent="0.25">
      <c r="A33" s="36"/>
      <c r="B33" s="36"/>
      <c r="C33" s="36"/>
      <c r="D33" s="36"/>
      <c r="E33" s="36"/>
      <c r="F33" s="36"/>
      <c r="G33" s="42"/>
      <c r="H33" s="103"/>
      <c r="M33" s="103"/>
    </row>
    <row r="34" spans="1:13" ht="15.75" thickBot="1" x14ac:dyDescent="0.3">
      <c r="A34" s="40" t="s">
        <v>40</v>
      </c>
      <c r="B34" s="40"/>
      <c r="C34" s="40"/>
      <c r="D34" s="40"/>
      <c r="E34" s="40"/>
      <c r="F34" s="40"/>
      <c r="G34" s="44">
        <f>SUM(G30:G33)</f>
        <v>580762</v>
      </c>
      <c r="H34" s="113"/>
      <c r="M34" s="108">
        <f>+M30+M32</f>
        <v>305896</v>
      </c>
    </row>
    <row r="35" spans="1:13" ht="15.75" thickTop="1" x14ac:dyDescent="0.25">
      <c r="A35" s="36"/>
      <c r="B35" s="36"/>
      <c r="C35" s="36"/>
      <c r="D35" s="36"/>
      <c r="E35" s="36"/>
      <c r="F35" s="36"/>
      <c r="G35" s="42"/>
      <c r="H35" s="103"/>
    </row>
  </sheetData>
  <mergeCells count="1">
    <mergeCell ref="A1:M1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E66C-777B-47A5-AFC0-7B3A357AF6FC}">
  <dimension ref="A1:K41"/>
  <sheetViews>
    <sheetView zoomScaleNormal="100" workbookViewId="0">
      <selection activeCell="G30" sqref="G30"/>
    </sheetView>
  </sheetViews>
  <sheetFormatPr defaultRowHeight="15" x14ac:dyDescent="0.25"/>
  <cols>
    <col min="1" max="2" width="1.7109375" customWidth="1"/>
    <col min="4" max="4" width="30.85546875" customWidth="1"/>
    <col min="5" max="5" width="12.28515625" bestFit="1" customWidth="1"/>
    <col min="6" max="6" width="1.7109375" style="75" customWidth="1"/>
    <col min="7" max="7" width="12.7109375" bestFit="1" customWidth="1"/>
    <col min="8" max="8" width="1.7109375" customWidth="1"/>
    <col min="9" max="9" width="12.7109375" bestFit="1" customWidth="1"/>
    <col min="10" max="10" width="1.7109375" customWidth="1"/>
    <col min="11" max="11" width="11.5703125" bestFit="1" customWidth="1"/>
  </cols>
  <sheetData>
    <row r="1" spans="1:11" s="75" customFormat="1" x14ac:dyDescent="0.2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3" spans="1:11" x14ac:dyDescent="0.25">
      <c r="A3" s="63"/>
      <c r="B3" s="63"/>
      <c r="C3" s="63"/>
      <c r="D3" s="63"/>
      <c r="E3" s="68" t="s">
        <v>42</v>
      </c>
      <c r="F3" s="82"/>
      <c r="G3" s="31" t="s">
        <v>89</v>
      </c>
      <c r="I3" s="31" t="s">
        <v>89</v>
      </c>
    </row>
    <row r="4" spans="1:11" x14ac:dyDescent="0.25">
      <c r="A4" s="63"/>
      <c r="B4" s="63"/>
      <c r="C4" s="63"/>
      <c r="D4" s="63"/>
      <c r="E4" s="74" t="s">
        <v>43</v>
      </c>
      <c r="F4" s="130"/>
      <c r="G4" s="32" t="s">
        <v>90</v>
      </c>
      <c r="I4" s="32" t="s">
        <v>91</v>
      </c>
    </row>
    <row r="5" spans="1:11" x14ac:dyDescent="0.25">
      <c r="A5" s="63" t="s">
        <v>3</v>
      </c>
      <c r="B5" s="63"/>
      <c r="C5" s="63"/>
      <c r="D5" s="63"/>
      <c r="E5" s="63"/>
      <c r="F5" s="76"/>
    </row>
    <row r="6" spans="1:11" x14ac:dyDescent="0.25">
      <c r="A6" s="63"/>
      <c r="B6" s="63" t="s">
        <v>44</v>
      </c>
      <c r="C6" s="63"/>
      <c r="D6" s="63"/>
      <c r="E6" s="63"/>
      <c r="F6" s="76"/>
    </row>
    <row r="7" spans="1:11" x14ac:dyDescent="0.25">
      <c r="A7" s="63"/>
      <c r="B7" s="63"/>
      <c r="C7" s="63" t="s">
        <v>4</v>
      </c>
      <c r="D7" s="63"/>
      <c r="E7" s="66">
        <v>1195527</v>
      </c>
      <c r="F7" s="78"/>
      <c r="I7" s="85">
        <v>-274866</v>
      </c>
      <c r="K7" s="78">
        <f>+E7+G7+I7</f>
        <v>920661</v>
      </c>
    </row>
    <row r="8" spans="1:11" x14ac:dyDescent="0.25">
      <c r="A8" s="63"/>
      <c r="B8" s="63"/>
      <c r="C8" s="65" t="s">
        <v>5</v>
      </c>
      <c r="D8" s="63"/>
      <c r="E8" s="71">
        <v>120457</v>
      </c>
      <c r="F8" s="85"/>
      <c r="K8" s="85">
        <f t="shared" ref="K8:K36" si="0">+E8+G8+I8</f>
        <v>120457</v>
      </c>
    </row>
    <row r="9" spans="1:11" x14ac:dyDescent="0.25">
      <c r="A9" s="63"/>
      <c r="B9" s="63"/>
      <c r="C9" s="65" t="s">
        <v>45</v>
      </c>
      <c r="D9" s="63"/>
      <c r="E9" s="71">
        <v>50227</v>
      </c>
      <c r="F9" s="85"/>
      <c r="K9" s="85">
        <f t="shared" si="0"/>
        <v>50227</v>
      </c>
    </row>
    <row r="10" spans="1:11" x14ac:dyDescent="0.25">
      <c r="A10" s="63"/>
      <c r="B10" s="63"/>
      <c r="C10" s="65" t="s">
        <v>7</v>
      </c>
      <c r="D10" s="63"/>
      <c r="E10" s="69">
        <v>115050</v>
      </c>
      <c r="F10" s="83"/>
      <c r="K10" s="83">
        <f t="shared" si="0"/>
        <v>115050</v>
      </c>
    </row>
    <row r="11" spans="1:11" x14ac:dyDescent="0.25">
      <c r="A11" s="63"/>
      <c r="B11" s="63"/>
      <c r="C11" s="67" t="s">
        <v>9</v>
      </c>
      <c r="D11" s="63"/>
      <c r="E11" s="70">
        <v>3345</v>
      </c>
      <c r="F11" s="85"/>
      <c r="K11" s="84">
        <f t="shared" si="0"/>
        <v>3345</v>
      </c>
    </row>
    <row r="12" spans="1:11" x14ac:dyDescent="0.25">
      <c r="A12" s="63"/>
      <c r="B12" s="63"/>
      <c r="C12" s="63"/>
      <c r="D12" s="63"/>
      <c r="E12" s="69"/>
      <c r="F12" s="83"/>
      <c r="K12" s="83"/>
    </row>
    <row r="13" spans="1:11" x14ac:dyDescent="0.25">
      <c r="A13" s="63"/>
      <c r="B13" s="63"/>
      <c r="C13" s="63"/>
      <c r="D13" s="63" t="s">
        <v>46</v>
      </c>
      <c r="E13" s="71">
        <f>SUM(E7:E12)</f>
        <v>1484606</v>
      </c>
      <c r="F13" s="85"/>
      <c r="K13" s="85">
        <f>SUM(K7:K12)</f>
        <v>1209740</v>
      </c>
    </row>
    <row r="14" spans="1:11" x14ac:dyDescent="0.25">
      <c r="A14" s="63"/>
      <c r="B14" s="63"/>
      <c r="C14" s="63"/>
      <c r="D14" s="63"/>
      <c r="E14" s="71"/>
      <c r="F14" s="85"/>
      <c r="K14" s="85"/>
    </row>
    <row r="15" spans="1:11" x14ac:dyDescent="0.25">
      <c r="A15" s="63"/>
      <c r="B15" s="63" t="s">
        <v>47</v>
      </c>
      <c r="C15" s="63"/>
      <c r="D15" s="63"/>
      <c r="E15" s="69"/>
      <c r="F15" s="83"/>
      <c r="K15" s="83"/>
    </row>
    <row r="16" spans="1:11" x14ac:dyDescent="0.25">
      <c r="A16" s="63"/>
      <c r="B16" s="63"/>
      <c r="C16" s="63" t="s">
        <v>5</v>
      </c>
      <c r="D16" s="63"/>
      <c r="E16" s="69">
        <v>273008</v>
      </c>
      <c r="F16" s="83"/>
      <c r="K16" s="83">
        <f t="shared" si="0"/>
        <v>273008</v>
      </c>
    </row>
    <row r="17" spans="1:11" x14ac:dyDescent="0.25">
      <c r="A17" s="63"/>
      <c r="B17" s="63"/>
      <c r="C17" s="63" t="s">
        <v>48</v>
      </c>
      <c r="D17" s="63"/>
      <c r="E17" s="69">
        <v>226100</v>
      </c>
      <c r="F17" s="83"/>
      <c r="K17" s="83">
        <f t="shared" si="0"/>
        <v>226100</v>
      </c>
    </row>
    <row r="18" spans="1:11" x14ac:dyDescent="0.25">
      <c r="A18" s="63"/>
      <c r="B18" s="63"/>
      <c r="C18" s="63" t="s">
        <v>49</v>
      </c>
      <c r="D18" s="63"/>
      <c r="E18" s="70">
        <f>27232+1510554</f>
        <v>1537786</v>
      </c>
      <c r="F18" s="85"/>
      <c r="G18" s="30">
        <v>669307</v>
      </c>
      <c r="I18" s="85">
        <v>-290976</v>
      </c>
      <c r="K18" s="84">
        <f t="shared" si="0"/>
        <v>1916117</v>
      </c>
    </row>
    <row r="19" spans="1:11" x14ac:dyDescent="0.25">
      <c r="A19" s="63"/>
      <c r="B19" s="63"/>
      <c r="C19" s="63"/>
      <c r="D19" s="63"/>
      <c r="E19" s="71"/>
      <c r="F19" s="85"/>
      <c r="G19" s="30"/>
      <c r="K19" s="85"/>
    </row>
    <row r="20" spans="1:11" x14ac:dyDescent="0.25">
      <c r="A20" s="63"/>
      <c r="B20" s="63"/>
      <c r="C20" s="63"/>
      <c r="D20" s="63" t="s">
        <v>50</v>
      </c>
      <c r="E20" s="70">
        <f>SUM(E16:E19)</f>
        <v>2036894</v>
      </c>
      <c r="F20" s="85"/>
      <c r="G20" s="30"/>
      <c r="K20" s="84">
        <f>SUM(K16:K19)</f>
        <v>2415225</v>
      </c>
    </row>
    <row r="21" spans="1:11" x14ac:dyDescent="0.25">
      <c r="A21" s="63"/>
      <c r="B21" s="63"/>
      <c r="C21" s="63"/>
      <c r="D21" s="63"/>
      <c r="E21" s="69"/>
      <c r="F21" s="83"/>
      <c r="G21" s="30"/>
      <c r="K21" s="83"/>
    </row>
    <row r="22" spans="1:11" x14ac:dyDescent="0.25">
      <c r="A22" s="63"/>
      <c r="B22" s="63"/>
      <c r="C22" s="63"/>
      <c r="D22" s="63" t="s">
        <v>10</v>
      </c>
      <c r="E22" s="69">
        <f>+E13+E20</f>
        <v>3521500</v>
      </c>
      <c r="F22" s="83"/>
      <c r="G22" s="30"/>
      <c r="K22" s="83">
        <f>+K13+K20</f>
        <v>3624965</v>
      </c>
    </row>
    <row r="23" spans="1:11" x14ac:dyDescent="0.25">
      <c r="A23" s="63"/>
      <c r="B23" s="63"/>
      <c r="C23" s="63"/>
      <c r="D23" s="63"/>
      <c r="E23" s="69"/>
      <c r="F23" s="83"/>
      <c r="G23" s="30"/>
      <c r="K23" s="83"/>
    </row>
    <row r="24" spans="1:11" x14ac:dyDescent="0.25">
      <c r="A24" s="63" t="s">
        <v>11</v>
      </c>
      <c r="B24" s="63"/>
      <c r="C24" s="63"/>
      <c r="D24" s="63"/>
      <c r="E24" s="69"/>
      <c r="F24" s="83"/>
      <c r="G24" s="30"/>
      <c r="K24" s="83"/>
    </row>
    <row r="25" spans="1:11" x14ac:dyDescent="0.25">
      <c r="A25" s="63"/>
      <c r="B25" s="63" t="s">
        <v>51</v>
      </c>
      <c r="C25" s="63"/>
      <c r="D25" s="63"/>
      <c r="E25" s="69"/>
      <c r="F25" s="83"/>
      <c r="G25" s="30"/>
      <c r="K25" s="83"/>
    </row>
    <row r="26" spans="1:11" x14ac:dyDescent="0.25">
      <c r="A26" s="63"/>
      <c r="B26" s="63"/>
      <c r="C26" s="65" t="s">
        <v>12</v>
      </c>
      <c r="D26" s="63"/>
      <c r="E26" s="69">
        <v>13997</v>
      </c>
      <c r="F26" s="83"/>
      <c r="G26" s="30"/>
      <c r="K26" s="83">
        <f t="shared" si="0"/>
        <v>13997</v>
      </c>
    </row>
    <row r="27" spans="1:11" x14ac:dyDescent="0.25">
      <c r="A27" s="63"/>
      <c r="B27" s="63"/>
      <c r="C27" s="63" t="s">
        <v>13</v>
      </c>
      <c r="D27" s="63"/>
      <c r="E27" s="69">
        <v>9048</v>
      </c>
      <c r="F27" s="83"/>
      <c r="G27" s="30"/>
      <c r="K27" s="83">
        <f t="shared" si="0"/>
        <v>9048</v>
      </c>
    </row>
    <row r="28" spans="1:11" x14ac:dyDescent="0.25">
      <c r="A28" s="63"/>
      <c r="B28" s="63"/>
      <c r="C28" s="65" t="s">
        <v>52</v>
      </c>
      <c r="D28" s="63"/>
      <c r="E28" s="69">
        <v>670</v>
      </c>
      <c r="F28" s="83"/>
      <c r="G28" s="30"/>
      <c r="K28" s="83">
        <f t="shared" si="0"/>
        <v>670</v>
      </c>
    </row>
    <row r="29" spans="1:11" x14ac:dyDescent="0.25">
      <c r="A29" s="63"/>
      <c r="B29" s="63"/>
      <c r="C29" s="65" t="s">
        <v>53</v>
      </c>
      <c r="D29" s="63"/>
      <c r="E29" s="71">
        <v>6256.3099999999977</v>
      </c>
      <c r="F29" s="85"/>
      <c r="G29" s="30"/>
      <c r="K29" s="85">
        <f t="shared" si="0"/>
        <v>6256.3099999999977</v>
      </c>
    </row>
    <row r="30" spans="1:11" x14ac:dyDescent="0.25">
      <c r="A30" s="63"/>
      <c r="B30" s="63"/>
      <c r="C30" s="63" t="s">
        <v>93</v>
      </c>
      <c r="D30" s="63"/>
      <c r="E30" s="70">
        <f>18594+152545+46705</f>
        <v>217844</v>
      </c>
      <c r="F30" s="85"/>
      <c r="G30" s="30">
        <v>669307</v>
      </c>
      <c r="I30" s="85">
        <v>-264451</v>
      </c>
      <c r="K30" s="84">
        <f>+E30+G30+I30</f>
        <v>622700</v>
      </c>
    </row>
    <row r="31" spans="1:11" x14ac:dyDescent="0.25">
      <c r="A31" s="63"/>
      <c r="B31" s="63"/>
      <c r="C31" s="63"/>
      <c r="D31" s="63"/>
      <c r="E31" s="69"/>
      <c r="F31" s="83"/>
      <c r="K31" s="83"/>
    </row>
    <row r="32" spans="1:11" x14ac:dyDescent="0.25">
      <c r="A32" s="63"/>
      <c r="B32" s="63"/>
      <c r="C32" s="63"/>
      <c r="D32" s="63" t="s">
        <v>14</v>
      </c>
      <c r="E32" s="70">
        <f>SUM(E26:E31)</f>
        <v>247815.31</v>
      </c>
      <c r="F32" s="85"/>
      <c r="K32" s="84">
        <f>SUM(K26:K31)</f>
        <v>652671.31000000006</v>
      </c>
    </row>
    <row r="33" spans="1:11" x14ac:dyDescent="0.25">
      <c r="A33" s="63"/>
      <c r="B33" s="63"/>
      <c r="C33" s="63"/>
      <c r="D33" s="63"/>
      <c r="E33" s="64"/>
      <c r="F33" s="77"/>
      <c r="K33" s="77"/>
    </row>
    <row r="34" spans="1:11" x14ac:dyDescent="0.25">
      <c r="A34" s="65" t="s">
        <v>54</v>
      </c>
      <c r="B34" s="63"/>
      <c r="C34" s="63"/>
      <c r="D34" s="63"/>
      <c r="E34" s="69"/>
      <c r="F34" s="83"/>
      <c r="K34" s="83"/>
    </row>
    <row r="35" spans="1:11" x14ac:dyDescent="0.25">
      <c r="A35" s="63"/>
      <c r="B35" s="65" t="s">
        <v>55</v>
      </c>
      <c r="C35" s="63"/>
      <c r="D35" s="63"/>
      <c r="E35" s="69">
        <v>1546042</v>
      </c>
      <c r="F35" s="83"/>
      <c r="K35" s="83">
        <v>1519517</v>
      </c>
    </row>
    <row r="36" spans="1:11" x14ac:dyDescent="0.25">
      <c r="A36" s="63"/>
      <c r="B36" s="63" t="s">
        <v>56</v>
      </c>
      <c r="C36" s="63"/>
      <c r="D36" s="63"/>
      <c r="E36" s="69">
        <v>481223</v>
      </c>
      <c r="F36" s="83"/>
      <c r="K36" s="83">
        <f t="shared" si="0"/>
        <v>481223</v>
      </c>
    </row>
    <row r="37" spans="1:11" x14ac:dyDescent="0.25">
      <c r="A37" s="63"/>
      <c r="B37" s="63" t="s">
        <v>57</v>
      </c>
      <c r="C37" s="63"/>
      <c r="D37" s="63"/>
      <c r="E37" s="70">
        <v>1246419.69</v>
      </c>
      <c r="F37" s="85"/>
      <c r="K37" s="84">
        <f>+K39-K35-K36</f>
        <v>971554</v>
      </c>
    </row>
    <row r="38" spans="1:11" x14ac:dyDescent="0.25">
      <c r="A38" s="63"/>
      <c r="B38" s="63"/>
      <c r="C38" s="63"/>
      <c r="D38" s="63"/>
      <c r="E38" s="69"/>
      <c r="F38" s="83"/>
      <c r="K38" s="83"/>
    </row>
    <row r="39" spans="1:11" ht="15.75" thickBot="1" x14ac:dyDescent="0.3">
      <c r="A39" s="63"/>
      <c r="B39" s="63"/>
      <c r="C39" s="63"/>
      <c r="D39" s="65" t="s">
        <v>58</v>
      </c>
      <c r="E39" s="73">
        <f>SUM(E35:E38)</f>
        <v>3273684.69</v>
      </c>
      <c r="F39" s="101"/>
      <c r="K39" s="92">
        <v>2972294</v>
      </c>
    </row>
    <row r="40" spans="1:11" ht="15.75" thickTop="1" x14ac:dyDescent="0.25">
      <c r="A40" s="63"/>
      <c r="B40" s="63"/>
      <c r="C40" s="63"/>
      <c r="D40" s="63"/>
      <c r="E40" s="72"/>
      <c r="F40" s="91"/>
    </row>
    <row r="41" spans="1:11" x14ac:dyDescent="0.25">
      <c r="K41" s="10"/>
    </row>
  </sheetData>
  <mergeCells count="1">
    <mergeCell ref="A1:K1"/>
  </mergeCells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B290-634D-48CF-82B6-9C8797ADBA68}">
  <dimension ref="A1:N31"/>
  <sheetViews>
    <sheetView zoomScaleNormal="100" workbookViewId="0">
      <selection activeCell="N28" sqref="N28"/>
    </sheetView>
  </sheetViews>
  <sheetFormatPr defaultRowHeight="15" x14ac:dyDescent="0.25"/>
  <cols>
    <col min="1" max="1" width="1.7109375" customWidth="1"/>
    <col min="3" max="3" width="11" customWidth="1"/>
    <col min="4" max="4" width="16" customWidth="1"/>
    <col min="5" max="5" width="1.7109375" customWidth="1"/>
    <col min="6" max="6" width="14.42578125" customWidth="1"/>
    <col min="7" max="7" width="1.7109375" customWidth="1"/>
    <col min="8" max="8" width="10.42578125" bestFit="1" customWidth="1"/>
    <col min="9" max="9" width="1.7109375" customWidth="1"/>
    <col min="10" max="10" width="10.5703125" customWidth="1"/>
    <col min="11" max="11" width="1.7109375" customWidth="1"/>
    <col min="13" max="13" width="1.7109375" customWidth="1"/>
    <col min="14" max="14" width="14.5703125" customWidth="1"/>
  </cols>
  <sheetData>
    <row r="1" spans="1:14" x14ac:dyDescent="0.2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75" customForma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80"/>
      <c r="B3" s="80"/>
      <c r="C3" s="80"/>
      <c r="D3" s="80"/>
      <c r="E3" s="80"/>
      <c r="F3" s="80"/>
      <c r="G3" s="80"/>
      <c r="H3" s="135" t="s">
        <v>59</v>
      </c>
      <c r="I3" s="135"/>
      <c r="J3" s="135"/>
      <c r="K3" s="135"/>
      <c r="L3" s="135"/>
      <c r="M3" s="80"/>
      <c r="N3" s="104" t="s">
        <v>60</v>
      </c>
    </row>
    <row r="4" spans="1:14" x14ac:dyDescent="0.25">
      <c r="A4" s="80"/>
      <c r="B4" s="80"/>
      <c r="C4" s="80"/>
      <c r="D4" s="80"/>
      <c r="E4" s="80"/>
      <c r="F4" s="80"/>
      <c r="G4" s="80"/>
      <c r="H4" s="77"/>
      <c r="I4" s="77"/>
      <c r="J4" s="94" t="s">
        <v>61</v>
      </c>
      <c r="K4" s="77"/>
      <c r="L4" s="106" t="s">
        <v>62</v>
      </c>
      <c r="M4" s="96"/>
      <c r="N4" s="104" t="s">
        <v>63</v>
      </c>
    </row>
    <row r="5" spans="1:14" x14ac:dyDescent="0.25">
      <c r="A5" s="80"/>
      <c r="B5" s="80"/>
      <c r="C5" s="80"/>
      <c r="D5" s="80"/>
      <c r="E5" s="80"/>
      <c r="F5" s="80"/>
      <c r="G5" s="80"/>
      <c r="H5" s="94" t="s">
        <v>64</v>
      </c>
      <c r="I5" s="80"/>
      <c r="J5" s="94" t="s">
        <v>65</v>
      </c>
      <c r="K5" s="93"/>
      <c r="L5" s="104" t="s">
        <v>65</v>
      </c>
      <c r="M5" s="80"/>
      <c r="N5" s="106" t="s">
        <v>66</v>
      </c>
    </row>
    <row r="6" spans="1:14" x14ac:dyDescent="0.25">
      <c r="A6" s="97" t="s">
        <v>67</v>
      </c>
      <c r="B6" s="79"/>
      <c r="C6" s="79"/>
      <c r="D6" s="79"/>
      <c r="E6" s="80"/>
      <c r="F6" s="105" t="s">
        <v>68</v>
      </c>
      <c r="G6" s="80"/>
      <c r="H6" s="95" t="s">
        <v>69</v>
      </c>
      <c r="I6" s="80"/>
      <c r="J6" s="95" t="s">
        <v>70</v>
      </c>
      <c r="K6" s="98"/>
      <c r="L6" s="105" t="s">
        <v>70</v>
      </c>
      <c r="M6" s="80"/>
      <c r="N6" s="105" t="s">
        <v>71</v>
      </c>
    </row>
    <row r="7" spans="1:14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5">
      <c r="A8" s="99" t="s">
        <v>72</v>
      </c>
      <c r="B8" s="7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x14ac:dyDescent="0.25">
      <c r="A9" s="80"/>
      <c r="B9" s="100" t="s">
        <v>73</v>
      </c>
      <c r="C9" s="77"/>
      <c r="D9" s="80"/>
      <c r="E9" s="80"/>
      <c r="F9" s="78">
        <v>434907.23</v>
      </c>
      <c r="G9" s="88"/>
      <c r="H9" s="78">
        <v>187688</v>
      </c>
      <c r="I9" s="88"/>
      <c r="J9" s="78">
        <v>814</v>
      </c>
      <c r="K9" s="88"/>
      <c r="L9" s="78">
        <v>0</v>
      </c>
      <c r="M9" s="88"/>
      <c r="N9" s="88">
        <f>+H9+J9+L9-F9</f>
        <v>-246405.22999999998</v>
      </c>
    </row>
    <row r="10" spans="1:14" x14ac:dyDescent="0.25">
      <c r="A10" s="80"/>
      <c r="B10" s="100" t="s">
        <v>74</v>
      </c>
      <c r="C10" s="77"/>
      <c r="D10" s="80"/>
      <c r="E10" s="80"/>
      <c r="F10" s="89">
        <f>844059+290952</f>
        <v>1135011</v>
      </c>
      <c r="G10" s="80"/>
      <c r="H10" s="126">
        <v>242883</v>
      </c>
      <c r="I10" s="80"/>
      <c r="J10" s="126">
        <v>100424</v>
      </c>
      <c r="K10" s="80"/>
      <c r="L10" s="126">
        <v>21776</v>
      </c>
      <c r="M10" s="80"/>
      <c r="N10" s="33">
        <f>+L10+J10+H10-F10</f>
        <v>-769928</v>
      </c>
    </row>
    <row r="11" spans="1:14" x14ac:dyDescent="0.25">
      <c r="A11" s="80"/>
      <c r="B11" s="100" t="s">
        <v>28</v>
      </c>
      <c r="C11" s="77"/>
      <c r="D11" s="80"/>
      <c r="E11" s="80"/>
      <c r="F11" s="89">
        <f>9077+92438</f>
        <v>101515</v>
      </c>
      <c r="G11" s="80"/>
      <c r="H11" s="112">
        <v>4300</v>
      </c>
      <c r="I11" s="80"/>
      <c r="J11" s="126">
        <v>7380</v>
      </c>
      <c r="K11" s="80"/>
      <c r="L11" s="89">
        <v>0</v>
      </c>
      <c r="M11" s="80"/>
      <c r="N11" s="33">
        <f>+L11+J11+H11-F11</f>
        <v>-89835</v>
      </c>
    </row>
    <row r="12" spans="1:14" x14ac:dyDescent="0.25">
      <c r="A12" s="80"/>
      <c r="B12" s="87" t="s">
        <v>29</v>
      </c>
      <c r="C12" s="77"/>
      <c r="D12" s="80"/>
      <c r="E12" s="80"/>
      <c r="F12" s="89">
        <v>81498.52</v>
      </c>
      <c r="G12" s="80"/>
      <c r="H12" s="126">
        <v>10845</v>
      </c>
      <c r="I12" s="80"/>
      <c r="J12" s="126">
        <v>5712</v>
      </c>
      <c r="K12" s="80"/>
      <c r="L12" s="89">
        <v>0</v>
      </c>
      <c r="M12" s="80"/>
      <c r="N12" s="33">
        <f t="shared" ref="N12:N14" si="0">+L12+J12+H12-F12</f>
        <v>-64941.520000000004</v>
      </c>
    </row>
    <row r="13" spans="1:14" x14ac:dyDescent="0.25">
      <c r="A13" s="80"/>
      <c r="B13" s="100" t="s">
        <v>30</v>
      </c>
      <c r="C13" s="77"/>
      <c r="D13" s="80"/>
      <c r="E13" s="80"/>
      <c r="F13" s="89">
        <v>15342</v>
      </c>
      <c r="G13" s="80"/>
      <c r="H13" s="89">
        <v>0</v>
      </c>
      <c r="I13" s="80"/>
      <c r="J13" s="89">
        <v>0</v>
      </c>
      <c r="K13" s="80"/>
      <c r="L13" s="89">
        <v>0</v>
      </c>
      <c r="M13" s="80"/>
      <c r="N13" s="33">
        <f t="shared" si="0"/>
        <v>-15342</v>
      </c>
    </row>
    <row r="14" spans="1:14" x14ac:dyDescent="0.25">
      <c r="A14" s="80"/>
      <c r="B14" s="87" t="s">
        <v>75</v>
      </c>
      <c r="C14" s="77"/>
      <c r="D14" s="80"/>
      <c r="E14" s="80"/>
      <c r="F14" s="90">
        <f>1362+2030</f>
        <v>3392</v>
      </c>
      <c r="G14" s="80"/>
      <c r="H14" s="90">
        <v>0</v>
      </c>
      <c r="I14" s="80"/>
      <c r="J14" s="90">
        <v>0</v>
      </c>
      <c r="K14" s="80"/>
      <c r="L14" s="90">
        <v>0</v>
      </c>
      <c r="M14" s="80"/>
      <c r="N14" s="34">
        <f t="shared" si="0"/>
        <v>-3392</v>
      </c>
    </row>
    <row r="15" spans="1:14" x14ac:dyDescent="0.25">
      <c r="A15" s="80"/>
      <c r="B15" s="75"/>
      <c r="C15" s="77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15.75" thickBot="1" x14ac:dyDescent="0.3">
      <c r="A16" s="80"/>
      <c r="B16" s="80"/>
      <c r="C16" s="100" t="s">
        <v>76</v>
      </c>
      <c r="D16" s="80"/>
      <c r="E16" s="80"/>
      <c r="F16" s="92">
        <f>SUM(F9:F15)</f>
        <v>1771665.75</v>
      </c>
      <c r="G16" s="80"/>
      <c r="H16" s="92">
        <v>445716</v>
      </c>
      <c r="I16" s="80"/>
      <c r="J16" s="92">
        <v>114330</v>
      </c>
      <c r="K16" s="80"/>
      <c r="L16" s="92">
        <v>21776</v>
      </c>
      <c r="M16" s="80"/>
      <c r="N16" s="80">
        <f>SUM(N9:N15)</f>
        <v>-1189843.75</v>
      </c>
    </row>
    <row r="17" spans="1:14" ht="15.75" thickTop="1" x14ac:dyDescent="0.25">
      <c r="A17" s="80"/>
      <c r="B17" s="80"/>
      <c r="C17" s="75"/>
      <c r="D17" s="77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x14ac:dyDescent="0.25">
      <c r="A18" s="80"/>
      <c r="B18" s="133"/>
      <c r="C18" s="80"/>
      <c r="D18" s="80"/>
      <c r="E18" s="100" t="s">
        <v>77</v>
      </c>
      <c r="F18" s="100"/>
      <c r="G18" s="100"/>
      <c r="H18" s="75"/>
      <c r="I18" s="75"/>
      <c r="J18" s="100"/>
      <c r="K18" s="100"/>
      <c r="L18" s="80"/>
      <c r="M18" s="80"/>
      <c r="N18" s="80"/>
    </row>
    <row r="19" spans="1:14" x14ac:dyDescent="0.25">
      <c r="A19" s="80"/>
      <c r="B19" s="80"/>
      <c r="C19" s="80"/>
      <c r="D19" s="80"/>
      <c r="E19" s="100"/>
      <c r="F19" s="100" t="s">
        <v>78</v>
      </c>
      <c r="G19" s="100"/>
      <c r="H19" s="75"/>
      <c r="I19" s="75"/>
      <c r="J19" s="100"/>
      <c r="K19" s="100"/>
      <c r="L19" s="80"/>
      <c r="M19" s="80"/>
      <c r="N19" s="127">
        <v>580196</v>
      </c>
    </row>
    <row r="20" spans="1:14" x14ac:dyDescent="0.25">
      <c r="A20" s="80"/>
      <c r="B20" s="80"/>
      <c r="C20" s="80"/>
      <c r="D20" s="80"/>
      <c r="E20" s="100"/>
      <c r="F20" s="100" t="s">
        <v>79</v>
      </c>
      <c r="G20" s="100"/>
      <c r="H20" s="75"/>
      <c r="I20" s="75"/>
      <c r="J20" s="100"/>
      <c r="K20" s="100"/>
      <c r="L20" s="80"/>
      <c r="M20" s="80"/>
      <c r="N20" s="127">
        <v>384304</v>
      </c>
    </row>
    <row r="21" spans="1:14" x14ac:dyDescent="0.25">
      <c r="A21" s="80"/>
      <c r="B21" s="80"/>
      <c r="C21" s="80"/>
      <c r="D21" s="80"/>
      <c r="E21" s="100"/>
      <c r="F21" s="100" t="s">
        <v>80</v>
      </c>
      <c r="G21" s="100"/>
      <c r="H21" s="75"/>
      <c r="I21" s="75"/>
      <c r="J21" s="100"/>
      <c r="K21" s="100"/>
      <c r="L21" s="80"/>
      <c r="M21" s="80"/>
      <c r="N21" s="127">
        <v>9634</v>
      </c>
    </row>
    <row r="22" spans="1:14" x14ac:dyDescent="0.25">
      <c r="A22" s="80"/>
      <c r="B22" s="80"/>
      <c r="C22" s="80"/>
      <c r="D22" s="80"/>
      <c r="E22" s="100"/>
      <c r="F22" s="100" t="s">
        <v>81</v>
      </c>
      <c r="G22" s="100"/>
      <c r="H22" s="75"/>
      <c r="I22" s="75"/>
      <c r="J22" s="100"/>
      <c r="K22" s="100"/>
      <c r="L22" s="80"/>
      <c r="M22" s="80"/>
      <c r="N22" s="102">
        <v>67021</v>
      </c>
    </row>
    <row r="23" spans="1:14" x14ac:dyDescent="0.25">
      <c r="A23" s="80"/>
      <c r="B23" s="80"/>
      <c r="C23" s="80"/>
      <c r="D23" s="80"/>
      <c r="E23" s="100"/>
      <c r="F23" s="100"/>
      <c r="G23" s="100"/>
      <c r="H23" s="75"/>
      <c r="I23" s="75"/>
      <c r="J23" s="100"/>
      <c r="K23" s="100"/>
      <c r="L23" s="80"/>
      <c r="M23" s="80"/>
      <c r="N23" s="80"/>
    </row>
    <row r="24" spans="1:14" x14ac:dyDescent="0.25">
      <c r="A24" s="80"/>
      <c r="B24" s="80"/>
      <c r="C24" s="80"/>
      <c r="D24" s="80"/>
      <c r="E24" s="100"/>
      <c r="F24" s="100" t="s">
        <v>82</v>
      </c>
      <c r="G24" s="100"/>
      <c r="H24" s="75"/>
      <c r="I24" s="75"/>
      <c r="J24" s="100"/>
      <c r="K24" s="100"/>
      <c r="L24" s="80"/>
      <c r="M24" s="80"/>
      <c r="N24" s="79">
        <v>1041155</v>
      </c>
    </row>
    <row r="25" spans="1:14" x14ac:dyDescent="0.25">
      <c r="A25" s="80"/>
      <c r="B25" s="80"/>
      <c r="C25" s="80"/>
      <c r="D25" s="80"/>
      <c r="E25" s="100"/>
      <c r="F25" s="100"/>
      <c r="G25" s="100"/>
      <c r="H25" s="75"/>
      <c r="I25" s="75"/>
      <c r="J25" s="100"/>
      <c r="K25" s="100"/>
      <c r="L25" s="80"/>
      <c r="M25" s="80"/>
      <c r="N25" s="80"/>
    </row>
    <row r="26" spans="1:14" x14ac:dyDescent="0.25">
      <c r="A26" s="80"/>
      <c r="B26" s="80"/>
      <c r="C26" s="80"/>
      <c r="D26" s="80"/>
      <c r="E26" s="100"/>
      <c r="F26" s="100"/>
      <c r="G26" s="87" t="s">
        <v>83</v>
      </c>
      <c r="H26" s="75"/>
      <c r="I26" s="75"/>
      <c r="J26" s="100"/>
      <c r="K26" s="100"/>
      <c r="L26" s="80"/>
      <c r="M26" s="80"/>
      <c r="N26" s="80">
        <f>+N24+N16</f>
        <v>-148688.75</v>
      </c>
    </row>
    <row r="27" spans="1:14" x14ac:dyDescent="0.25">
      <c r="A27" s="80"/>
      <c r="B27" s="80"/>
      <c r="C27" s="80"/>
      <c r="D27" s="80"/>
      <c r="E27" s="100"/>
      <c r="F27" s="100"/>
      <c r="G27" s="100"/>
      <c r="H27" s="75"/>
      <c r="I27" s="75"/>
      <c r="J27" s="100"/>
      <c r="K27" s="100"/>
      <c r="L27" s="80"/>
      <c r="M27" s="80"/>
      <c r="N27" s="80"/>
    </row>
    <row r="28" spans="1:14" x14ac:dyDescent="0.25">
      <c r="A28" s="80"/>
      <c r="B28" s="80"/>
      <c r="C28" s="80"/>
      <c r="D28" s="80"/>
      <c r="E28" s="87" t="s">
        <v>84</v>
      </c>
      <c r="F28" s="100"/>
      <c r="G28" s="100"/>
      <c r="H28" s="75"/>
      <c r="I28" s="75"/>
      <c r="J28" s="100"/>
      <c r="K28" s="100"/>
      <c r="L28" s="80"/>
      <c r="M28" s="80"/>
      <c r="N28" s="79">
        <v>3120983</v>
      </c>
    </row>
    <row r="29" spans="1:14" x14ac:dyDescent="0.25">
      <c r="A29" s="80"/>
      <c r="B29" s="80"/>
      <c r="C29" s="80"/>
      <c r="D29" s="80"/>
      <c r="E29" s="100"/>
      <c r="F29" s="100"/>
      <c r="G29" s="100"/>
      <c r="H29" s="75"/>
      <c r="I29" s="75"/>
      <c r="J29" s="100"/>
      <c r="K29" s="100"/>
      <c r="L29" s="80"/>
      <c r="M29" s="80"/>
      <c r="N29" s="80"/>
    </row>
    <row r="30" spans="1:14" ht="15.75" thickBot="1" x14ac:dyDescent="0.3">
      <c r="A30" s="80"/>
      <c r="B30" s="80"/>
      <c r="C30" s="80"/>
      <c r="D30" s="80"/>
      <c r="E30" s="87" t="s">
        <v>85</v>
      </c>
      <c r="F30" s="100"/>
      <c r="G30" s="100"/>
      <c r="H30" s="75"/>
      <c r="I30" s="75"/>
      <c r="J30" s="100"/>
      <c r="K30" s="100"/>
      <c r="L30" s="80"/>
      <c r="M30" s="80"/>
      <c r="N30" s="92">
        <f>+N28+N26</f>
        <v>2972294.25</v>
      </c>
    </row>
    <row r="31" spans="1:14" ht="15.75" thickTop="1" x14ac:dyDescent="0.25">
      <c r="A31" s="80"/>
      <c r="B31" s="80"/>
      <c r="C31" s="80"/>
      <c r="D31" s="80"/>
      <c r="E31" s="77"/>
      <c r="F31" s="77"/>
      <c r="G31" s="100"/>
      <c r="H31" s="100"/>
      <c r="I31" s="100"/>
      <c r="J31" s="100"/>
      <c r="K31" s="100"/>
      <c r="L31" s="77"/>
      <c r="M31" s="77"/>
      <c r="N31" s="77"/>
    </row>
  </sheetData>
  <mergeCells count="2">
    <mergeCell ref="H3:L3"/>
    <mergeCell ref="A1:N1"/>
  </mergeCells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BFDEAEE3A404DAB44F938E5515378" ma:contentTypeVersion="15" ma:contentTypeDescription="Create a new document." ma:contentTypeScope="" ma:versionID="9eece46060376dd99d17adf474195e1b">
  <xsd:schema xmlns:xsd="http://www.w3.org/2001/XMLSchema" xmlns:xs="http://www.w3.org/2001/XMLSchema" xmlns:p="http://schemas.microsoft.com/office/2006/metadata/properties" xmlns:ns1="http://schemas.microsoft.com/sharepoint/v3" xmlns:ns2="e7f6d62c-971c-4a84-9a78-1816dcfe4d95" xmlns:ns3="a157fdeb-74ca-45b4-aa8d-00bdf8364119" targetNamespace="http://schemas.microsoft.com/office/2006/metadata/properties" ma:root="true" ma:fieldsID="dc2d09e8e4be759c2cfdca619f34d247" ns1:_="" ns2:_="" ns3:_="">
    <xsd:import namespace="http://schemas.microsoft.com/sharepoint/v3"/>
    <xsd:import namespace="e7f6d62c-971c-4a84-9a78-1816dcfe4d95"/>
    <xsd:import namespace="a157fdeb-74ca-45b4-aa8d-00bdf83641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6d62c-971c-4a84-9a78-1816dcfe4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7fdeb-74ca-45b4-aa8d-00bdf83641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CCDC5C-03ED-406F-AF8E-343728125E42}"/>
</file>

<file path=customXml/itemProps2.xml><?xml version="1.0" encoding="utf-8"?>
<ds:datastoreItem xmlns:ds="http://schemas.openxmlformats.org/officeDocument/2006/customXml" ds:itemID="{8CBA2E30-D25E-4B9A-9A51-6FA0F90E35D0}"/>
</file>

<file path=customXml/itemProps3.xml><?xml version="1.0" encoding="utf-8"?>
<ds:datastoreItem xmlns:ds="http://schemas.openxmlformats.org/officeDocument/2006/customXml" ds:itemID="{C79CD653-B541-4C25-856E-1400DF984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Journal Entries</vt:lpstr>
      <vt:lpstr>Governmental Fund-BS</vt:lpstr>
      <vt:lpstr>Governmental Fund-Rev_Exp</vt:lpstr>
      <vt:lpstr>StatementofNetPosition</vt:lpstr>
      <vt:lpstr>StatementofActivities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Korson, Joel W.</dc:creator>
  <cp:lastModifiedBy>Tucker, Bill</cp:lastModifiedBy>
  <cp:lastPrinted>2022-03-09T18:33:04Z</cp:lastPrinted>
  <dcterms:created xsi:type="dcterms:W3CDTF">2019-06-14T18:45:57Z</dcterms:created>
  <dcterms:modified xsi:type="dcterms:W3CDTF">2022-03-17T19:02:23Z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0x010100827BFDEAEE3A404DAB44F938E5515378</vt:lpwstr>
  </property>
</Properties>
</file>