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17" activeTab="0"/>
  </bookViews>
  <sheets>
    <sheet name="Treas" sheetId="1" r:id="rId1"/>
    <sheet name="Detail" sheetId="2" r:id="rId2"/>
  </sheets>
  <definedNames>
    <definedName name="_xlnm.Print_Area" localSheetId="1">'Detail'!$A$1:$F$42</definedName>
    <definedName name="_xlnm.Print_Area" localSheetId="0">'Treas'!$A$1:$H$48</definedName>
  </definedNames>
  <calcPr fullCalcOnLoad="1"/>
</workbook>
</file>

<file path=xl/sharedStrings.xml><?xml version="1.0" encoding="utf-8"?>
<sst xmlns="http://schemas.openxmlformats.org/spreadsheetml/2006/main" count="75" uniqueCount="54">
  <si>
    <t>GENERAL FUND</t>
  </si>
  <si>
    <t>CAFETERIA FUND</t>
  </si>
  <si>
    <t>1998 DEBT FUND</t>
  </si>
  <si>
    <t>SINKING FUND</t>
  </si>
  <si>
    <t>GENERAL FUND ACTIVITY DETAIL</t>
  </si>
  <si>
    <t>Class Fees &amp; Rec Swim</t>
  </si>
  <si>
    <t>Payroll Taxes, Federal, FICA &amp; State</t>
  </si>
  <si>
    <t>Check Register</t>
  </si>
  <si>
    <t xml:space="preserve">      TOTAL EXPENDITURES</t>
  </si>
  <si>
    <t>BALANCE AS OF</t>
  </si>
  <si>
    <t>MONTH OF</t>
  </si>
  <si>
    <t>BALANCE</t>
  </si>
  <si>
    <t>Balance Forward</t>
  </si>
  <si>
    <t>Disbursements</t>
  </si>
  <si>
    <t>Check from adding columns B, C &amp; D</t>
  </si>
  <si>
    <t>Check from Bank Balance on Treas. Rept.</t>
  </si>
  <si>
    <t>Interest</t>
  </si>
  <si>
    <t>Bank/Credit Card Charges</t>
  </si>
  <si>
    <t>Property Taxes</t>
  </si>
  <si>
    <t>Receipts/Transfers</t>
  </si>
  <si>
    <t>TOTAL</t>
  </si>
  <si>
    <t>SAVINGS</t>
  </si>
  <si>
    <t>CHECKING/</t>
  </si>
  <si>
    <t>INVESTMENTS</t>
  </si>
  <si>
    <t>CHECKING</t>
  </si>
  <si>
    <t xml:space="preserve">           Transfers</t>
  </si>
  <si>
    <t xml:space="preserve">           Receipts</t>
  </si>
  <si>
    <t xml:space="preserve">           Disbursements </t>
  </si>
  <si>
    <t>INVESTMENT</t>
  </si>
  <si>
    <t>Void Check</t>
  </si>
  <si>
    <t>Investments</t>
  </si>
  <si>
    <t>Checking</t>
  </si>
  <si>
    <t xml:space="preserve">       TOTAL RECEIPTS</t>
  </si>
  <si>
    <t>Rent/Lease</t>
  </si>
  <si>
    <t>Other Income &amp; Misc. Reimbursements</t>
  </si>
  <si>
    <t>Payroll Transfers</t>
  </si>
  <si>
    <t xml:space="preserve">           Disbursements (Wires)</t>
  </si>
  <si>
    <t>FINANCE REPORT</t>
  </si>
  <si>
    <t>2004 BOND FUND</t>
  </si>
  <si>
    <t>State Aid</t>
  </si>
  <si>
    <t>2004 DEBT FUND</t>
  </si>
  <si>
    <t>JULY 1, 2005</t>
  </si>
  <si>
    <t>YTD THROUGH</t>
  </si>
  <si>
    <t>Athletics</t>
  </si>
  <si>
    <t>Nov. 30, 2005</t>
  </si>
  <si>
    <t>DECEMBER RECEIPTS:</t>
  </si>
  <si>
    <t>DECEMBER DISBURSEMENTS:</t>
  </si>
  <si>
    <t>DECEMBER TRANSFERS:</t>
  </si>
  <si>
    <t>December 2005</t>
  </si>
  <si>
    <t>ACT 18</t>
  </si>
  <si>
    <t>Cafeteria</t>
  </si>
  <si>
    <t>For date</t>
  </si>
  <si>
    <t xml:space="preserve">Cash Balance 11/30/yyyy </t>
  </si>
  <si>
    <t xml:space="preserve">Cash Balance 12/31/yyyy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</si>
</sst>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.000_);_(* \(#,##0.000\);_(* &quot;-&quot;??_);_(@_)"/>
    <numFmt numFmtId="166" formatCode="mmmm\-dd\,\ yyyy"/>
    <numFmt numFmtId="167" formatCode="mmmm\ dd\,\ yyyy"/>
    <numFmt numFmtId="168" formatCode="_(* #,##0_);_(* \(#,##0\);_(* &quot;-&quot;??_);_(@_)"/>
    <numFmt numFmtId="169" formatCode="#,##0.00000000000_);\(#,##0.00000000000\)"/>
    <numFmt numFmtId="170" formatCode="#,##0.0000000000_);\(#,##0.0000000000\)"/>
    <numFmt numFmtId="171" formatCode="#,##0.000000000_);\(#,##0.000000000\)"/>
    <numFmt numFmtId="172" formatCode="#,##0.00000000_);\(#,##0.00000000\)"/>
    <numFmt numFmtId="173" formatCode="#,##0.0000000_);\(#,##0.0000000\)"/>
    <numFmt numFmtId="174" formatCode="#,##0.000000_);\(#,##0.000000\)"/>
    <numFmt numFmtId="175" formatCode="#,##0.00000_);\(#,##0.00000\)"/>
    <numFmt numFmtId="176" formatCode="#,##0.0000_);\(#,##0.0000\)"/>
    <numFmt numFmtId="177" formatCode="#,##0.000_);\(#,##0.000\)"/>
    <numFmt numFmtId="178" formatCode="#,##0.000000000000_);\(#,##0.000000000000\)"/>
    <numFmt numFmtId="179" formatCode="#,##0.0000000000000_);\(#,##0.0000000000000\)"/>
    <numFmt numFmtId="180" formatCode="0_);\(0\)"/>
    <numFmt numFmtId="181" formatCode="[$-409]dddd\,\ mmmm\ dd\,\ yyyy"/>
    <numFmt numFmtId="182" formatCode="[$-409]mmmm\ d\,\ yy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1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8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44" fontId="13" fillId="0" borderId="0" xfId="44" applyFont="1" applyAlignment="1">
      <alignment/>
    </xf>
    <xf numFmtId="43" fontId="13" fillId="0" borderId="0" xfId="42" applyFont="1" applyAlignment="1">
      <alignment/>
    </xf>
    <xf numFmtId="43" fontId="13" fillId="0" borderId="10" xfId="42" applyFont="1" applyBorder="1" applyAlignment="1">
      <alignment/>
    </xf>
    <xf numFmtId="44" fontId="13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44" fontId="7" fillId="0" borderId="11" xfId="44" applyFont="1" applyBorder="1" applyAlignment="1">
      <alignment/>
    </xf>
    <xf numFmtId="0" fontId="7" fillId="0" borderId="0" xfId="0" applyFont="1" applyAlignment="1">
      <alignment/>
    </xf>
    <xf numFmtId="44" fontId="13" fillId="0" borderId="11" xfId="44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43" fontId="13" fillId="0" borderId="0" xfId="42" applyFont="1" applyBorder="1" applyAlignment="1">
      <alignment/>
    </xf>
    <xf numFmtId="0" fontId="14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4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39" fontId="9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43" fontId="4" fillId="0" borderId="0" xfId="42" applyFont="1" applyAlignment="1">
      <alignment/>
    </xf>
    <xf numFmtId="0" fontId="14" fillId="0" borderId="0" xfId="0" applyFont="1" applyAlignment="1">
      <alignment horizontal="left"/>
    </xf>
    <xf numFmtId="44" fontId="5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/>
    </xf>
    <xf numFmtId="44" fontId="7" fillId="0" borderId="0" xfId="44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/>
    </xf>
    <xf numFmtId="44" fontId="7" fillId="0" borderId="12" xfId="0" applyNumberFormat="1" applyFont="1" applyBorder="1" applyAlignment="1">
      <alignment/>
    </xf>
    <xf numFmtId="39" fontId="5" fillId="0" borderId="0" xfId="0" applyNumberFormat="1" applyFont="1" applyFill="1" applyAlignment="1">
      <alignment horizontal="right"/>
    </xf>
    <xf numFmtId="0" fontId="13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42" applyFont="1" applyBorder="1" applyAlignment="1">
      <alignment horizontal="center"/>
    </xf>
    <xf numFmtId="44" fontId="4" fillId="0" borderId="0" xfId="44" applyFont="1" applyAlignment="1">
      <alignment/>
    </xf>
    <xf numFmtId="44" fontId="6" fillId="0" borderId="11" xfId="44" applyFont="1" applyBorder="1" applyAlignment="1">
      <alignment/>
    </xf>
    <xf numFmtId="43" fontId="16" fillId="0" borderId="0" xfId="0" applyNumberFormat="1" applyFont="1" applyAlignment="1">
      <alignment/>
    </xf>
    <xf numFmtId="43" fontId="16" fillId="0" borderId="12" xfId="42" applyFont="1" applyBorder="1" applyAlignment="1">
      <alignment/>
    </xf>
    <xf numFmtId="43" fontId="16" fillId="0" borderId="0" xfId="42" applyFont="1" applyAlignment="1">
      <alignment/>
    </xf>
    <xf numFmtId="43" fontId="6" fillId="0" borderId="11" xfId="42" applyFont="1" applyBorder="1" applyAlignment="1">
      <alignment/>
    </xf>
    <xf numFmtId="0" fontId="17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49" fontId="18" fillId="0" borderId="0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33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 horizontal="fill"/>
    </xf>
    <xf numFmtId="44" fontId="18" fillId="33" borderId="0" xfId="44" applyFont="1" applyFill="1" applyBorder="1" applyAlignment="1">
      <alignment/>
    </xf>
    <xf numFmtId="44" fontId="18" fillId="0" borderId="0" xfId="44" applyFont="1" applyFill="1" applyBorder="1" applyAlignment="1">
      <alignment/>
    </xf>
    <xf numFmtId="43" fontId="18" fillId="33" borderId="0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43" fontId="18" fillId="33" borderId="0" xfId="42" applyNumberFormat="1" applyFont="1" applyFill="1" applyBorder="1" applyAlignment="1">
      <alignment/>
    </xf>
    <xf numFmtId="43" fontId="18" fillId="0" borderId="0" xfId="42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fill"/>
    </xf>
    <xf numFmtId="44" fontId="19" fillId="33" borderId="0" xfId="44" applyFont="1" applyFill="1" applyBorder="1" applyAlignment="1">
      <alignment/>
    </xf>
    <xf numFmtId="44" fontId="19" fillId="0" borderId="0" xfId="44" applyFont="1" applyFill="1" applyBorder="1" applyAlignment="1">
      <alignment/>
    </xf>
    <xf numFmtId="0" fontId="21" fillId="0" borderId="0" xfId="0" applyFont="1" applyBorder="1" applyAlignment="1" quotePrefix="1">
      <alignment horizontal="left"/>
    </xf>
    <xf numFmtId="44" fontId="18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44" fontId="21" fillId="33" borderId="0" xfId="44" applyFont="1" applyFill="1" applyBorder="1" applyAlignment="1">
      <alignment/>
    </xf>
    <xf numFmtId="0" fontId="20" fillId="0" borderId="0" xfId="0" applyFont="1" applyBorder="1" applyAlignment="1" quotePrefix="1">
      <alignment horizontal="left"/>
    </xf>
    <xf numFmtId="0" fontId="22" fillId="0" borderId="0" xfId="0" applyFont="1" applyAlignment="1">
      <alignment horizontal="centerContinuous"/>
    </xf>
    <xf numFmtId="43" fontId="13" fillId="0" borderId="0" xfId="0" applyNumberFormat="1" applyFont="1" applyAlignment="1">
      <alignment/>
    </xf>
    <xf numFmtId="43" fontId="13" fillId="0" borderId="0" xfId="42" applyFont="1" applyAlignment="1" quotePrefix="1">
      <alignment/>
    </xf>
    <xf numFmtId="44" fontId="7" fillId="0" borderId="12" xfId="44" applyFont="1" applyBorder="1" applyAlignment="1">
      <alignment/>
    </xf>
    <xf numFmtId="0" fontId="7" fillId="0" borderId="0" xfId="0" applyFont="1" applyAlignment="1">
      <alignment horizontal="center"/>
    </xf>
    <xf numFmtId="49" fontId="14" fillId="0" borderId="0" xfId="0" applyNumberFormat="1" applyFont="1" applyAlignment="1" quotePrefix="1">
      <alignment horizontal="center"/>
    </xf>
    <xf numFmtId="49" fontId="14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2" fontId="4" fillId="0" borderId="0" xfId="0" applyNumberFormat="1" applyFont="1" applyAlignment="1">
      <alignment/>
    </xf>
    <xf numFmtId="0" fontId="13" fillId="34" borderId="0" xfId="0" applyFont="1" applyFill="1" applyBorder="1" applyAlignment="1">
      <alignment/>
    </xf>
    <xf numFmtId="44" fontId="13" fillId="0" borderId="0" xfId="0" applyNumberFormat="1" applyFont="1" applyBorder="1" applyAlignment="1">
      <alignment/>
    </xf>
    <xf numFmtId="43" fontId="18" fillId="0" borderId="0" xfId="42" applyFont="1" applyAlignment="1">
      <alignment/>
    </xf>
    <xf numFmtId="43" fontId="13" fillId="0" borderId="0" xfId="0" applyNumberFormat="1" applyFont="1" applyBorder="1" applyAlignment="1">
      <alignment/>
    </xf>
    <xf numFmtId="43" fontId="16" fillId="0" borderId="12" xfId="0" applyNumberFormat="1" applyFont="1" applyBorder="1" applyAlignment="1">
      <alignment/>
    </xf>
    <xf numFmtId="44" fontId="13" fillId="0" borderId="12" xfId="44" applyFont="1" applyBorder="1" applyAlignment="1">
      <alignment/>
    </xf>
    <xf numFmtId="182" fontId="14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46.421875" style="2" customWidth="1"/>
    <col min="3" max="3" width="7.28125" style="2" customWidth="1"/>
    <col min="4" max="4" width="22.57421875" style="2" bestFit="1" customWidth="1"/>
    <col min="5" max="5" width="1.421875" style="2" customWidth="1"/>
    <col min="6" max="6" width="3.7109375" style="2" customWidth="1"/>
    <col min="7" max="7" width="21.7109375" style="2" bestFit="1" customWidth="1"/>
    <col min="8" max="8" width="23.7109375" style="2" bestFit="1" customWidth="1"/>
    <col min="9" max="9" width="14.57421875" style="1" bestFit="1" customWidth="1"/>
    <col min="10" max="10" width="15.00390625" style="1" bestFit="1" customWidth="1"/>
    <col min="11" max="11" width="14.421875" style="1" customWidth="1"/>
    <col min="12" max="12" width="14.00390625" style="2" bestFit="1" customWidth="1"/>
    <col min="13" max="16384" width="9.140625" style="2" customWidth="1"/>
  </cols>
  <sheetData>
    <row r="1" spans="1:8" ht="27">
      <c r="A1" s="89" t="s">
        <v>37</v>
      </c>
      <c r="B1" s="10"/>
      <c r="C1" s="10"/>
      <c r="D1" s="11"/>
      <c r="E1" s="11"/>
      <c r="F1" s="11"/>
      <c r="G1" s="11"/>
      <c r="H1" s="11"/>
    </row>
    <row r="2" spans="1:9" ht="25.5">
      <c r="A2" s="14" t="s">
        <v>51</v>
      </c>
      <c r="B2" s="10"/>
      <c r="C2" s="10"/>
      <c r="D2" s="11"/>
      <c r="E2" s="11"/>
      <c r="F2" s="11"/>
      <c r="G2" s="11"/>
      <c r="H2" s="11"/>
      <c r="I2" s="48"/>
    </row>
    <row r="3" spans="1:8" ht="9.75" customHeight="1">
      <c r="A3" s="5"/>
      <c r="B3" s="16"/>
      <c r="C3" s="3"/>
      <c r="D3" s="3"/>
      <c r="E3" s="3"/>
      <c r="F3" s="3"/>
      <c r="G3" s="45"/>
      <c r="H3" s="45"/>
    </row>
    <row r="4" spans="1:8" ht="20.25">
      <c r="A4" s="60"/>
      <c r="B4" s="61"/>
      <c r="C4" s="61"/>
      <c r="D4" s="62"/>
      <c r="E4" s="62"/>
      <c r="F4" s="63"/>
      <c r="G4" s="64" t="s">
        <v>22</v>
      </c>
      <c r="H4" s="63"/>
    </row>
    <row r="5" spans="1:8" ht="20.25">
      <c r="A5" s="61"/>
      <c r="B5" s="61"/>
      <c r="C5" s="61"/>
      <c r="D5" s="65" t="s">
        <v>20</v>
      </c>
      <c r="E5" s="65"/>
      <c r="F5" s="64"/>
      <c r="G5" s="64" t="s">
        <v>21</v>
      </c>
      <c r="H5" s="63" t="s">
        <v>23</v>
      </c>
    </row>
    <row r="6" spans="1:8" ht="20.25">
      <c r="A6" s="66" t="s">
        <v>0</v>
      </c>
      <c r="B6" s="67"/>
      <c r="C6" s="67"/>
      <c r="D6" s="68"/>
      <c r="E6" s="68"/>
      <c r="F6" s="69"/>
      <c r="G6" s="69"/>
      <c r="H6" s="69"/>
    </row>
    <row r="7" spans="1:12" ht="20.25">
      <c r="A7" s="67"/>
      <c r="B7" s="70" t="s">
        <v>52</v>
      </c>
      <c r="C7" s="71"/>
      <c r="D7" s="72">
        <f>SUM(G7:H7)</f>
        <v>1073294.95</v>
      </c>
      <c r="E7" s="72"/>
      <c r="F7" s="73"/>
      <c r="G7" s="73">
        <v>637202.28</v>
      </c>
      <c r="H7" s="73">
        <v>436092.67</v>
      </c>
      <c r="J7" s="34"/>
      <c r="L7" s="35"/>
    </row>
    <row r="8" spans="1:12" ht="20.25">
      <c r="A8" s="67"/>
      <c r="B8" s="70" t="s">
        <v>26</v>
      </c>
      <c r="C8" s="71"/>
      <c r="D8" s="74">
        <f>+Detail!H14+Detail!I14</f>
        <v>2294898.3600000003</v>
      </c>
      <c r="E8" s="74"/>
      <c r="F8" s="75"/>
      <c r="G8" s="75">
        <f>+Detail!H14</f>
        <v>2291825.7800000003</v>
      </c>
      <c r="H8" s="75">
        <f>+Detail!I14</f>
        <v>3072.58</v>
      </c>
      <c r="L8" s="36"/>
    </row>
    <row r="9" spans="1:13" ht="20.25">
      <c r="A9" s="67"/>
      <c r="B9" s="70" t="s">
        <v>27</v>
      </c>
      <c r="C9" s="71"/>
      <c r="D9" s="76">
        <f>SUM(G9:H9)</f>
        <v>-2320189.4000000004</v>
      </c>
      <c r="E9" s="76"/>
      <c r="F9" s="77"/>
      <c r="G9" s="77">
        <f>-Detail!H23</f>
        <v>-2320189.4000000004</v>
      </c>
      <c r="H9" s="77">
        <f>-Detail!I23</f>
        <v>0</v>
      </c>
      <c r="M9" s="36"/>
    </row>
    <row r="10" spans="1:13" ht="20.25">
      <c r="A10" s="67"/>
      <c r="B10" s="78" t="s">
        <v>25</v>
      </c>
      <c r="C10" s="71"/>
      <c r="D10" s="76">
        <v>0</v>
      </c>
      <c r="E10" s="76"/>
      <c r="F10" s="77"/>
      <c r="G10" s="77">
        <f>+Detail!L28</f>
        <v>-350000</v>
      </c>
      <c r="H10" s="77">
        <f>+Detail!I28</f>
        <v>350000</v>
      </c>
      <c r="M10" s="36"/>
    </row>
    <row r="11" spans="1:11" s="41" customFormat="1" ht="20.25">
      <c r="A11" s="79"/>
      <c r="B11" s="80" t="s">
        <v>53</v>
      </c>
      <c r="C11" s="81"/>
      <c r="D11" s="82">
        <f>SUM(D7:D10)</f>
        <v>1048003.9100000001</v>
      </c>
      <c r="E11" s="82"/>
      <c r="F11" s="83"/>
      <c r="G11" s="83">
        <f>SUM(G7:G10)</f>
        <v>258838.66000000015</v>
      </c>
      <c r="H11" s="83">
        <f>SUM(H7:H10)</f>
        <v>789165.25</v>
      </c>
      <c r="I11" s="40"/>
      <c r="J11" s="40"/>
      <c r="K11" s="40"/>
    </row>
    <row r="12" spans="1:11" s="41" customFormat="1" ht="20.25">
      <c r="A12" s="79"/>
      <c r="B12" s="80"/>
      <c r="C12" s="81"/>
      <c r="D12" s="82"/>
      <c r="E12" s="82"/>
      <c r="F12" s="83"/>
      <c r="G12" s="83"/>
      <c r="H12" s="83"/>
      <c r="I12" s="40"/>
      <c r="J12" s="40"/>
      <c r="K12" s="40"/>
    </row>
    <row r="13" spans="1:8" ht="9.75" customHeight="1">
      <c r="A13" s="67"/>
      <c r="B13" s="84"/>
      <c r="C13" s="71"/>
      <c r="D13" s="72"/>
      <c r="E13" s="72"/>
      <c r="F13" s="73"/>
      <c r="G13" s="73"/>
      <c r="H13" s="73"/>
    </row>
    <row r="14" spans="1:12" ht="20.25">
      <c r="A14" s="66" t="s">
        <v>1</v>
      </c>
      <c r="B14" s="67"/>
      <c r="C14" s="67"/>
      <c r="D14" s="68"/>
      <c r="E14" s="68"/>
      <c r="F14" s="69"/>
      <c r="G14" s="85"/>
      <c r="H14" s="85"/>
      <c r="L14" s="39"/>
    </row>
    <row r="15" spans="1:8" ht="20.25">
      <c r="A15" s="67"/>
      <c r="B15" s="70" t="s">
        <v>52</v>
      </c>
      <c r="C15" s="71"/>
      <c r="D15" s="72">
        <f>SUM(G15:H15)</f>
        <v>256951.67</v>
      </c>
      <c r="E15" s="72"/>
      <c r="F15" s="73"/>
      <c r="G15" s="73">
        <v>256951.67</v>
      </c>
      <c r="H15" s="73">
        <v>0</v>
      </c>
    </row>
    <row r="16" spans="1:8" ht="20.25">
      <c r="A16" s="67"/>
      <c r="B16" s="70" t="s">
        <v>26</v>
      </c>
      <c r="C16" s="71"/>
      <c r="D16" s="74">
        <f>SUM(G16:H16)</f>
        <v>48037.880000000005</v>
      </c>
      <c r="E16" s="74"/>
      <c r="F16" s="75"/>
      <c r="G16" s="75">
        <f>47964.48+73.4</f>
        <v>48037.880000000005</v>
      </c>
      <c r="H16" s="75">
        <v>0</v>
      </c>
    </row>
    <row r="17" spans="1:8" ht="20.25">
      <c r="A17" s="67"/>
      <c r="B17" s="70" t="s">
        <v>27</v>
      </c>
      <c r="C17" s="71"/>
      <c r="D17" s="74">
        <f>SUM(G17:H17)</f>
        <v>-189275.90999999997</v>
      </c>
      <c r="E17" s="74"/>
      <c r="F17" s="75"/>
      <c r="G17" s="75">
        <f>-189285.58-32.4+42.07</f>
        <v>-189275.90999999997</v>
      </c>
      <c r="H17" s="75">
        <v>0</v>
      </c>
    </row>
    <row r="18" spans="1:11" s="41" customFormat="1" ht="20.25">
      <c r="A18" s="79"/>
      <c r="B18" s="80" t="s">
        <v>53</v>
      </c>
      <c r="C18" s="81"/>
      <c r="D18" s="82">
        <f>SUM(G18:H18)</f>
        <v>115713.64000000007</v>
      </c>
      <c r="E18" s="82"/>
      <c r="F18" s="83"/>
      <c r="G18" s="83">
        <f>SUM(G15:G17)</f>
        <v>115713.64000000007</v>
      </c>
      <c r="H18" s="83">
        <f>SUM(H15:H17)</f>
        <v>0</v>
      </c>
      <c r="I18" s="40"/>
      <c r="J18" s="40"/>
      <c r="K18" s="40"/>
    </row>
    <row r="19" spans="1:11" s="41" customFormat="1" ht="20.25">
      <c r="A19" s="79"/>
      <c r="B19" s="80"/>
      <c r="C19" s="81"/>
      <c r="D19" s="82"/>
      <c r="E19" s="82"/>
      <c r="F19" s="83"/>
      <c r="G19" s="83"/>
      <c r="H19" s="83"/>
      <c r="I19" s="40"/>
      <c r="J19" s="40"/>
      <c r="K19" s="40"/>
    </row>
    <row r="20" spans="1:8" ht="9.75" customHeight="1">
      <c r="A20" s="67"/>
      <c r="B20" s="67"/>
      <c r="C20" s="67"/>
      <c r="D20" s="68"/>
      <c r="E20" s="68"/>
      <c r="F20" s="69"/>
      <c r="G20" s="85"/>
      <c r="H20" s="69"/>
    </row>
    <row r="21" spans="1:8" ht="20.25">
      <c r="A21" s="88" t="s">
        <v>2</v>
      </c>
      <c r="B21" s="84"/>
      <c r="C21" s="71"/>
      <c r="D21" s="72"/>
      <c r="E21" s="72"/>
      <c r="F21" s="73"/>
      <c r="G21" s="73"/>
      <c r="H21" s="73"/>
    </row>
    <row r="22" spans="1:8" ht="20.25">
      <c r="A22" s="67"/>
      <c r="B22" s="70" t="s">
        <v>52</v>
      </c>
      <c r="C22" s="71"/>
      <c r="D22" s="72">
        <f>SUM(G22:H22)</f>
        <v>39785.57</v>
      </c>
      <c r="E22" s="72"/>
      <c r="F22" s="73"/>
      <c r="G22" s="73">
        <v>39785.57</v>
      </c>
      <c r="H22" s="73">
        <v>0</v>
      </c>
    </row>
    <row r="23" spans="1:8" ht="20.25">
      <c r="A23" s="67"/>
      <c r="B23" s="70" t="s">
        <v>26</v>
      </c>
      <c r="C23" s="71"/>
      <c r="D23" s="74">
        <f>SUM(G23:H23)</f>
        <v>108465.53</v>
      </c>
      <c r="E23" s="74"/>
      <c r="F23" s="75"/>
      <c r="G23" s="75">
        <f>108383.93+81.6</f>
        <v>108465.53</v>
      </c>
      <c r="H23" s="75">
        <v>0</v>
      </c>
    </row>
    <row r="24" spans="1:8" ht="20.25">
      <c r="A24" s="67"/>
      <c r="B24" s="70" t="s">
        <v>36</v>
      </c>
      <c r="C24" s="71"/>
      <c r="D24" s="74">
        <f>SUM(G24:H24)</f>
        <v>-1179.39</v>
      </c>
      <c r="E24" s="74"/>
      <c r="F24" s="75"/>
      <c r="G24" s="75">
        <v>-1179.39</v>
      </c>
      <c r="H24" s="75">
        <v>0</v>
      </c>
    </row>
    <row r="25" spans="1:8" ht="20.25">
      <c r="A25" s="67"/>
      <c r="B25" s="80" t="s">
        <v>53</v>
      </c>
      <c r="C25" s="81"/>
      <c r="D25" s="82">
        <f>SUM(G25:H25)</f>
        <v>147071.71</v>
      </c>
      <c r="E25" s="82"/>
      <c r="F25" s="83"/>
      <c r="G25" s="83">
        <f>SUM(G22:G24)</f>
        <v>147071.71</v>
      </c>
      <c r="H25" s="83">
        <f>SUM(H22:H24)</f>
        <v>0</v>
      </c>
    </row>
    <row r="26" spans="1:8" ht="20.25">
      <c r="A26" s="67"/>
      <c r="B26" s="86"/>
      <c r="C26" s="81"/>
      <c r="D26" s="87"/>
      <c r="E26" s="82"/>
      <c r="F26" s="83"/>
      <c r="G26" s="83"/>
      <c r="H26" s="83"/>
    </row>
    <row r="27" spans="1:8" ht="9.75" customHeight="1">
      <c r="A27" s="67"/>
      <c r="B27" s="80"/>
      <c r="C27" s="81"/>
      <c r="D27" s="82"/>
      <c r="E27" s="82"/>
      <c r="F27" s="83"/>
      <c r="G27" s="83"/>
      <c r="H27" s="83"/>
    </row>
    <row r="28" spans="1:8" ht="19.5" customHeight="1">
      <c r="A28" s="88" t="s">
        <v>40</v>
      </c>
      <c r="B28" s="84"/>
      <c r="C28" s="71"/>
      <c r="D28" s="72"/>
      <c r="E28" s="72"/>
      <c r="F28" s="73"/>
      <c r="G28" s="73"/>
      <c r="H28" s="73"/>
    </row>
    <row r="29" spans="1:8" ht="19.5" customHeight="1">
      <c r="A29" s="67"/>
      <c r="B29" s="70" t="s">
        <v>52</v>
      </c>
      <c r="C29" s="71"/>
      <c r="D29" s="72">
        <f>SUM(G29:H29)</f>
        <v>34105.73</v>
      </c>
      <c r="E29" s="72"/>
      <c r="F29" s="73"/>
      <c r="G29" s="73">
        <v>34105.73</v>
      </c>
      <c r="H29" s="73">
        <v>0</v>
      </c>
    </row>
    <row r="30" spans="1:8" ht="19.5" customHeight="1">
      <c r="A30" s="67"/>
      <c r="B30" s="70" t="s">
        <v>26</v>
      </c>
      <c r="C30" s="71"/>
      <c r="D30" s="74">
        <f>SUM(G30:H30)</f>
        <v>52780.76</v>
      </c>
      <c r="E30" s="74"/>
      <c r="F30" s="75"/>
      <c r="G30" s="75">
        <f>52759.85+20.91</f>
        <v>52780.76</v>
      </c>
      <c r="H30" s="75">
        <v>0</v>
      </c>
    </row>
    <row r="31" spans="1:8" ht="19.5" customHeight="1">
      <c r="A31" s="67"/>
      <c r="B31" s="70" t="s">
        <v>36</v>
      </c>
      <c r="C31" s="71"/>
      <c r="D31" s="74">
        <f>SUM(G31:H31)</f>
        <v>-740.51</v>
      </c>
      <c r="E31" s="74"/>
      <c r="F31" s="75"/>
      <c r="G31" s="75">
        <v>-740.51</v>
      </c>
      <c r="H31" s="75">
        <v>0</v>
      </c>
    </row>
    <row r="32" spans="1:8" ht="19.5" customHeight="1">
      <c r="A32" s="67"/>
      <c r="B32" s="80" t="s">
        <v>53</v>
      </c>
      <c r="C32" s="81"/>
      <c r="D32" s="82">
        <f>SUM(G32:H32)</f>
        <v>86145.98000000001</v>
      </c>
      <c r="E32" s="82"/>
      <c r="F32" s="83"/>
      <c r="G32" s="83">
        <f>SUM(G29:G31)</f>
        <v>86145.98000000001</v>
      </c>
      <c r="H32" s="83">
        <f>SUM(H29:H31)</f>
        <v>0</v>
      </c>
    </row>
    <row r="33" spans="1:8" ht="19.5" customHeight="1">
      <c r="A33" s="67"/>
      <c r="B33" s="80"/>
      <c r="C33" s="81"/>
      <c r="D33" s="82"/>
      <c r="E33" s="82"/>
      <c r="F33" s="83"/>
      <c r="G33" s="83"/>
      <c r="H33" s="83"/>
    </row>
    <row r="34" spans="1:8" ht="9.75" customHeight="1">
      <c r="A34" s="67"/>
      <c r="B34" s="80"/>
      <c r="C34" s="81"/>
      <c r="D34" s="82"/>
      <c r="E34" s="82"/>
      <c r="F34" s="83"/>
      <c r="G34" s="83"/>
      <c r="H34" s="83"/>
    </row>
    <row r="35" spans="1:8" ht="20.25">
      <c r="A35" s="88" t="s">
        <v>3</v>
      </c>
      <c r="B35" s="84"/>
      <c r="C35" s="71"/>
      <c r="D35" s="72"/>
      <c r="E35" s="72"/>
      <c r="F35" s="73"/>
      <c r="G35" s="73"/>
      <c r="H35" s="73"/>
    </row>
    <row r="36" spans="1:8" ht="20.25">
      <c r="A36" s="67"/>
      <c r="B36" s="70" t="s">
        <v>52</v>
      </c>
      <c r="C36" s="71"/>
      <c r="D36" s="72">
        <f>SUM(G36:H36)</f>
        <v>950032.16</v>
      </c>
      <c r="E36" s="72"/>
      <c r="F36" s="73"/>
      <c r="G36" s="73">
        <v>950032.16</v>
      </c>
      <c r="H36" s="73">
        <v>0</v>
      </c>
    </row>
    <row r="37" spans="1:8" ht="20.25">
      <c r="A37" s="67"/>
      <c r="B37" s="70" t="s">
        <v>26</v>
      </c>
      <c r="C37" s="71"/>
      <c r="D37" s="74">
        <f>SUM(G37:H37)</f>
        <v>22110.81</v>
      </c>
      <c r="E37" s="74"/>
      <c r="F37" s="75"/>
      <c r="G37" s="75">
        <f>21503.34+607.47</f>
        <v>22110.81</v>
      </c>
      <c r="H37" s="75">
        <v>0</v>
      </c>
    </row>
    <row r="38" spans="1:8" ht="20.25">
      <c r="A38" s="67"/>
      <c r="B38" s="70" t="s">
        <v>27</v>
      </c>
      <c r="C38" s="71"/>
      <c r="D38" s="74">
        <f>SUM(G38:H38)</f>
        <v>-4565.37</v>
      </c>
      <c r="E38" s="74"/>
      <c r="F38" s="75"/>
      <c r="G38" s="75">
        <v>-4565.37</v>
      </c>
      <c r="H38" s="75">
        <v>0</v>
      </c>
    </row>
    <row r="39" spans="1:8" ht="20.25">
      <c r="A39" s="67"/>
      <c r="B39" s="80" t="s">
        <v>53</v>
      </c>
      <c r="C39" s="81"/>
      <c r="D39" s="82">
        <f>SUM(G39:H39)</f>
        <v>967577.6000000001</v>
      </c>
      <c r="E39" s="82"/>
      <c r="F39" s="83"/>
      <c r="G39" s="83">
        <f>SUM(G36:G38)</f>
        <v>967577.6000000001</v>
      </c>
      <c r="H39" s="83">
        <f>SUM(H36:H38)</f>
        <v>0</v>
      </c>
    </row>
    <row r="40" spans="1:8" ht="19.5" customHeight="1">
      <c r="A40" s="28"/>
      <c r="B40" s="28"/>
      <c r="C40" s="28"/>
      <c r="D40" s="49"/>
      <c r="E40" s="49"/>
      <c r="F40" s="46"/>
      <c r="G40" s="46"/>
      <c r="H40" s="46"/>
    </row>
    <row r="41" spans="1:8" ht="9.75" customHeight="1">
      <c r="A41" s="28"/>
      <c r="B41" s="28"/>
      <c r="C41" s="28"/>
      <c r="D41" s="98"/>
      <c r="E41" s="98"/>
      <c r="F41" s="28"/>
      <c r="G41" s="29"/>
      <c r="H41" s="28"/>
    </row>
    <row r="42" spans="1:8" ht="20.25">
      <c r="A42" s="88" t="s">
        <v>38</v>
      </c>
      <c r="B42" s="84"/>
      <c r="C42" s="71"/>
      <c r="D42" s="72"/>
      <c r="E42" s="72"/>
      <c r="F42" s="73"/>
      <c r="G42" s="73"/>
      <c r="H42" s="73"/>
    </row>
    <row r="43" spans="1:8" ht="20.25">
      <c r="A43" s="67"/>
      <c r="B43" s="70" t="s">
        <v>52</v>
      </c>
      <c r="C43" s="71"/>
      <c r="D43" s="72">
        <f>SUM(G43:H43)</f>
        <v>19807739.03</v>
      </c>
      <c r="E43" s="72"/>
      <c r="F43" s="73"/>
      <c r="G43" s="73">
        <v>0</v>
      </c>
      <c r="H43" s="73">
        <v>19807739.03</v>
      </c>
    </row>
    <row r="44" spans="1:8" ht="20.25">
      <c r="A44" s="67"/>
      <c r="B44" s="70" t="s">
        <v>26</v>
      </c>
      <c r="C44" s="71"/>
      <c r="D44" s="74">
        <f>SUM(G44:H44)</f>
        <v>73367.92</v>
      </c>
      <c r="E44" s="74"/>
      <c r="F44" s="75"/>
      <c r="G44" s="75">
        <v>1500</v>
      </c>
      <c r="H44" s="75">
        <f>61175.07+0.85+1014.44+887.56+8497.2+292.8</f>
        <v>71867.92</v>
      </c>
    </row>
    <row r="45" spans="1:8" ht="20.25">
      <c r="A45" s="67"/>
      <c r="B45" s="70" t="s">
        <v>27</v>
      </c>
      <c r="C45" s="71"/>
      <c r="D45" s="74">
        <f>SUM(G45:H45)</f>
        <v>-301457.41</v>
      </c>
      <c r="E45" s="74"/>
      <c r="F45" s="75"/>
      <c r="G45" s="75">
        <v>-301457.41</v>
      </c>
      <c r="H45" s="100">
        <v>0</v>
      </c>
    </row>
    <row r="46" spans="1:8" ht="20.25">
      <c r="A46" s="67"/>
      <c r="B46" s="78" t="s">
        <v>25</v>
      </c>
      <c r="C46" s="71"/>
      <c r="D46" s="74">
        <f>SUM(G46:H46)</f>
        <v>0</v>
      </c>
      <c r="E46" s="74"/>
      <c r="F46" s="75"/>
      <c r="G46" s="75">
        <v>301457.41</v>
      </c>
      <c r="H46" s="75">
        <v>-301457.41</v>
      </c>
    </row>
    <row r="47" spans="1:8" ht="20.25">
      <c r="A47" s="67"/>
      <c r="B47" s="80" t="s">
        <v>53</v>
      </c>
      <c r="C47" s="81"/>
      <c r="D47" s="82">
        <f>SUM(G47:H47)</f>
        <v>19579649.540000003</v>
      </c>
      <c r="E47" s="82"/>
      <c r="F47" s="83"/>
      <c r="G47" s="83">
        <f>SUM(G43:G46)</f>
        <v>1500</v>
      </c>
      <c r="H47" s="83">
        <f>SUM(H43:H46)</f>
        <v>19578149.540000003</v>
      </c>
    </row>
    <row r="48" spans="1:8" ht="18.75">
      <c r="A48" s="28"/>
      <c r="B48" s="28"/>
      <c r="C48" s="28"/>
      <c r="D48" s="98"/>
      <c r="E48" s="98"/>
      <c r="F48" s="46"/>
      <c r="G48" s="46"/>
      <c r="H48" s="46"/>
    </row>
    <row r="49" spans="1:8" ht="18.75">
      <c r="A49" s="28"/>
      <c r="B49" s="28"/>
      <c r="C49" s="28"/>
      <c r="D49" s="46"/>
      <c r="E49" s="46"/>
      <c r="F49" s="28"/>
      <c r="G49" s="101"/>
      <c r="H49" s="29"/>
    </row>
    <row r="50" spans="1:8" ht="18.75">
      <c r="A50" s="28"/>
      <c r="B50" s="28"/>
      <c r="C50" s="28"/>
      <c r="D50" s="28"/>
      <c r="E50" s="28"/>
      <c r="F50" s="28"/>
      <c r="G50" s="28"/>
      <c r="H50" s="99"/>
    </row>
    <row r="51" spans="1:8" ht="18.75">
      <c r="A51" s="28"/>
      <c r="B51" s="28"/>
      <c r="C51" s="28"/>
      <c r="D51" s="28"/>
      <c r="E51" s="28"/>
      <c r="F51" s="28"/>
      <c r="G51" s="28"/>
      <c r="H51" s="101"/>
    </row>
    <row r="52" spans="1:8" ht="18.75">
      <c r="A52" s="28"/>
      <c r="B52" s="28"/>
      <c r="C52" s="28"/>
      <c r="D52" s="28"/>
      <c r="E52" s="28"/>
      <c r="F52" s="28"/>
      <c r="G52" s="28"/>
      <c r="H52" s="29"/>
    </row>
    <row r="53" spans="1:8" ht="18.75">
      <c r="A53" s="28"/>
      <c r="B53" s="28"/>
      <c r="C53" s="28"/>
      <c r="D53" s="28"/>
      <c r="E53" s="28"/>
      <c r="F53" s="28"/>
      <c r="G53" s="28"/>
      <c r="H53" s="28"/>
    </row>
    <row r="54" spans="1:8" ht="18.75">
      <c r="A54" s="28"/>
      <c r="B54" s="28"/>
      <c r="C54" s="28"/>
      <c r="D54" s="28"/>
      <c r="E54" s="28"/>
      <c r="F54" s="28"/>
      <c r="G54" s="28"/>
      <c r="H54" s="101"/>
    </row>
    <row r="55" spans="1:8" ht="18.75">
      <c r="A55" s="28"/>
      <c r="B55" s="28"/>
      <c r="C55" s="28"/>
      <c r="D55" s="28"/>
      <c r="E55" s="28"/>
      <c r="F55" s="28"/>
      <c r="G55" s="28"/>
      <c r="H55" s="28"/>
    </row>
    <row r="56" spans="1:8" ht="18.75">
      <c r="A56" s="28"/>
      <c r="B56" s="28"/>
      <c r="C56" s="28"/>
      <c r="D56" s="28"/>
      <c r="E56" s="28"/>
      <c r="F56" s="28"/>
      <c r="G56" s="28"/>
      <c r="H56" s="28"/>
    </row>
    <row r="57" spans="1:8" ht="18.75">
      <c r="A57" s="28"/>
      <c r="B57" s="28"/>
      <c r="C57" s="28"/>
      <c r="D57" s="28"/>
      <c r="E57" s="28"/>
      <c r="F57" s="28"/>
      <c r="G57" s="28"/>
      <c r="H57" s="28"/>
    </row>
    <row r="58" spans="1:8" ht="18.75">
      <c r="A58" s="28"/>
      <c r="B58" s="28"/>
      <c r="C58" s="28"/>
      <c r="D58" s="28"/>
      <c r="E58" s="28"/>
      <c r="F58" s="28"/>
      <c r="G58" s="28"/>
      <c r="H58" s="28"/>
    </row>
    <row r="59" spans="1:8" ht="18.75">
      <c r="A59" s="28"/>
      <c r="B59" s="28"/>
      <c r="C59" s="28"/>
      <c r="D59" s="28"/>
      <c r="E59" s="28"/>
      <c r="F59" s="28"/>
      <c r="G59" s="28"/>
      <c r="H59" s="28"/>
    </row>
    <row r="60" spans="1:8" ht="18.75">
      <c r="A60" s="28"/>
      <c r="B60" s="28"/>
      <c r="C60" s="28"/>
      <c r="D60" s="28"/>
      <c r="E60" s="28"/>
      <c r="F60" s="28"/>
      <c r="G60" s="28"/>
      <c r="H60" s="28"/>
    </row>
    <row r="61" spans="1:8" ht="18.75">
      <c r="A61" s="28"/>
      <c r="B61" s="28"/>
      <c r="C61" s="28"/>
      <c r="D61" s="28"/>
      <c r="E61" s="28"/>
      <c r="F61" s="28"/>
      <c r="G61" s="28"/>
      <c r="H61" s="28"/>
    </row>
    <row r="62" spans="1:8" ht="18.75">
      <c r="A62" s="28"/>
      <c r="B62" s="28"/>
      <c r="C62" s="28"/>
      <c r="D62" s="28"/>
      <c r="E62" s="28"/>
      <c r="F62" s="28"/>
      <c r="G62" s="28"/>
      <c r="H62" s="28"/>
    </row>
    <row r="63" spans="1:8" ht="18.75">
      <c r="A63" s="28"/>
      <c r="B63" s="28"/>
      <c r="C63" s="28"/>
      <c r="D63" s="28"/>
      <c r="E63" s="28"/>
      <c r="F63" s="28"/>
      <c r="G63" s="28"/>
      <c r="H63" s="28"/>
    </row>
    <row r="64" spans="1:8" ht="18.75">
      <c r="A64" s="28"/>
      <c r="B64" s="28"/>
      <c r="C64" s="28"/>
      <c r="D64" s="28"/>
      <c r="E64" s="28"/>
      <c r="F64" s="28"/>
      <c r="G64" s="28"/>
      <c r="H64" s="28"/>
    </row>
    <row r="65" spans="1:8" ht="18.75">
      <c r="A65" s="28"/>
      <c r="B65" s="28"/>
      <c r="C65" s="28"/>
      <c r="D65" s="28"/>
      <c r="E65" s="28"/>
      <c r="F65" s="28"/>
      <c r="G65" s="28"/>
      <c r="H65" s="28"/>
    </row>
    <row r="66" spans="1:8" ht="18.75">
      <c r="A66" s="28"/>
      <c r="B66" s="28"/>
      <c r="C66" s="28"/>
      <c r="D66" s="28"/>
      <c r="E66" s="28"/>
      <c r="F66" s="28"/>
      <c r="G66" s="28"/>
      <c r="H66" s="28"/>
    </row>
    <row r="67" spans="1:8" ht="18.75">
      <c r="A67" s="28"/>
      <c r="B67" s="28"/>
      <c r="C67" s="28"/>
      <c r="D67" s="28"/>
      <c r="E67" s="28"/>
      <c r="F67" s="28"/>
      <c r="G67" s="28"/>
      <c r="H67" s="28"/>
    </row>
    <row r="68" spans="1:8" ht="18.75">
      <c r="A68" s="28"/>
      <c r="B68" s="28"/>
      <c r="C68" s="28"/>
      <c r="D68" s="28"/>
      <c r="E68" s="28"/>
      <c r="F68" s="28"/>
      <c r="G68" s="28"/>
      <c r="H68" s="28"/>
    </row>
    <row r="69" spans="1:8" ht="18.75">
      <c r="A69" s="28"/>
      <c r="B69" s="28"/>
      <c r="C69" s="28"/>
      <c r="D69" s="28"/>
      <c r="E69" s="28"/>
      <c r="F69" s="28"/>
      <c r="G69" s="28"/>
      <c r="H69" s="28"/>
    </row>
    <row r="70" spans="1:8" ht="18.75">
      <c r="A70" s="17"/>
      <c r="B70" s="17"/>
      <c r="C70" s="17"/>
      <c r="D70" s="17"/>
      <c r="E70" s="17"/>
      <c r="F70" s="17"/>
      <c r="G70" s="17"/>
      <c r="H70" s="17"/>
    </row>
    <row r="71" spans="1:8" ht="18.75">
      <c r="A71" s="17"/>
      <c r="B71" s="17"/>
      <c r="C71" s="17"/>
      <c r="D71" s="17"/>
      <c r="E71" s="17"/>
      <c r="F71" s="17"/>
      <c r="G71" s="17"/>
      <c r="H71" s="17"/>
    </row>
    <row r="72" spans="1:8" ht="18.75">
      <c r="A72" s="17"/>
      <c r="B72" s="17"/>
      <c r="C72" s="17"/>
      <c r="D72" s="17"/>
      <c r="E72" s="17"/>
      <c r="F72" s="17"/>
      <c r="G72" s="17"/>
      <c r="H72" s="17"/>
    </row>
    <row r="73" spans="1:8" ht="18.75">
      <c r="A73" s="17"/>
      <c r="B73" s="17"/>
      <c r="C73" s="17"/>
      <c r="D73" s="17"/>
      <c r="E73" s="17"/>
      <c r="F73" s="17"/>
      <c r="G73" s="17"/>
      <c r="H73" s="17"/>
    </row>
    <row r="74" spans="1:8" ht="18.75">
      <c r="A74" s="17"/>
      <c r="B74" s="17"/>
      <c r="C74" s="17"/>
      <c r="D74" s="17"/>
      <c r="E74" s="17"/>
      <c r="F74" s="17"/>
      <c r="G74" s="17"/>
      <c r="H74" s="17"/>
    </row>
    <row r="75" spans="1:8" ht="18.75">
      <c r="A75" s="17"/>
      <c r="B75" s="17"/>
      <c r="C75" s="17"/>
      <c r="D75" s="17"/>
      <c r="E75" s="17"/>
      <c r="F75" s="17"/>
      <c r="G75" s="17"/>
      <c r="H75" s="17"/>
    </row>
    <row r="76" spans="1:8" ht="18.75">
      <c r="A76" s="17"/>
      <c r="B76" s="17"/>
      <c r="C76" s="17"/>
      <c r="D76" s="17"/>
      <c r="E76" s="17"/>
      <c r="F76" s="17"/>
      <c r="G76" s="17"/>
      <c r="H76" s="17"/>
    </row>
    <row r="77" spans="1:8" ht="18.75">
      <c r="A77" s="17"/>
      <c r="B77" s="17"/>
      <c r="C77" s="17"/>
      <c r="D77" s="17"/>
      <c r="E77" s="17"/>
      <c r="F77" s="17"/>
      <c r="G77" s="17"/>
      <c r="H77" s="17"/>
    </row>
    <row r="78" spans="1:8" ht="18.75">
      <c r="A78" s="17"/>
      <c r="B78" s="17"/>
      <c r="C78" s="17"/>
      <c r="D78" s="17"/>
      <c r="E78" s="17"/>
      <c r="F78" s="17"/>
      <c r="G78" s="17"/>
      <c r="H78" s="17"/>
    </row>
    <row r="79" spans="1:8" ht="18.75">
      <c r="A79" s="17"/>
      <c r="B79" s="17"/>
      <c r="C79" s="17"/>
      <c r="D79" s="17"/>
      <c r="E79" s="17"/>
      <c r="F79" s="17"/>
      <c r="G79" s="17"/>
      <c r="H79" s="17"/>
    </row>
    <row r="80" spans="1:8" ht="18.75">
      <c r="A80" s="17"/>
      <c r="B80" s="17"/>
      <c r="C80" s="17"/>
      <c r="D80" s="17"/>
      <c r="E80" s="17"/>
      <c r="F80" s="17"/>
      <c r="G80" s="17"/>
      <c r="H80" s="17"/>
    </row>
    <row r="81" spans="1:8" ht="18.75">
      <c r="A81" s="17"/>
      <c r="B81" s="17"/>
      <c r="C81" s="17"/>
      <c r="D81" s="17"/>
      <c r="E81" s="17"/>
      <c r="F81" s="17"/>
      <c r="G81" s="17"/>
      <c r="H81" s="17"/>
    </row>
    <row r="82" spans="1:8" ht="18.75">
      <c r="A82" s="17"/>
      <c r="B82" s="17"/>
      <c r="C82" s="17"/>
      <c r="D82" s="17"/>
      <c r="E82" s="17"/>
      <c r="F82" s="17"/>
      <c r="G82" s="17"/>
      <c r="H82" s="17"/>
    </row>
    <row r="83" spans="1:8" ht="18.75">
      <c r="A83" s="17"/>
      <c r="B83" s="17"/>
      <c r="C83" s="17"/>
      <c r="D83" s="17"/>
      <c r="E83" s="17"/>
      <c r="F83" s="17"/>
      <c r="G83" s="17"/>
      <c r="H83" s="17"/>
    </row>
    <row r="84" spans="1:8" ht="18.75">
      <c r="A84" s="17"/>
      <c r="B84" s="17"/>
      <c r="C84" s="17"/>
      <c r="D84" s="17"/>
      <c r="E84" s="17"/>
      <c r="F84" s="17"/>
      <c r="G84" s="17"/>
      <c r="H84" s="17"/>
    </row>
    <row r="85" spans="1:8" ht="18.75">
      <c r="A85" s="17"/>
      <c r="B85" s="17"/>
      <c r="C85" s="17"/>
      <c r="D85" s="17"/>
      <c r="E85" s="17"/>
      <c r="F85" s="17"/>
      <c r="G85" s="17"/>
      <c r="H85" s="17"/>
    </row>
    <row r="86" spans="1:8" ht="18.75">
      <c r="A86" s="17"/>
      <c r="B86" s="17"/>
      <c r="C86" s="17"/>
      <c r="D86" s="17"/>
      <c r="E86" s="17"/>
      <c r="F86" s="17"/>
      <c r="G86" s="17"/>
      <c r="H86" s="17"/>
    </row>
    <row r="87" spans="1:8" ht="18.75">
      <c r="A87" s="17"/>
      <c r="B87" s="17"/>
      <c r="C87" s="17"/>
      <c r="D87" s="17"/>
      <c r="E87" s="17"/>
      <c r="F87" s="17"/>
      <c r="G87" s="17"/>
      <c r="H87" s="17"/>
    </row>
    <row r="88" spans="1:8" ht="18.75">
      <c r="A88" s="17"/>
      <c r="B88" s="17"/>
      <c r="C88" s="17"/>
      <c r="D88" s="17"/>
      <c r="E88" s="17"/>
      <c r="F88" s="17"/>
      <c r="G88" s="17"/>
      <c r="H88" s="17"/>
    </row>
    <row r="89" spans="1:8" ht="18.75">
      <c r="A89" s="17"/>
      <c r="B89" s="17"/>
      <c r="C89" s="17"/>
      <c r="D89" s="17"/>
      <c r="E89" s="17"/>
      <c r="F89" s="17"/>
      <c r="G89" s="17"/>
      <c r="H89" s="17"/>
    </row>
    <row r="90" spans="1:8" ht="18.75">
      <c r="A90" s="17"/>
      <c r="B90" s="17"/>
      <c r="C90" s="17"/>
      <c r="D90" s="17"/>
      <c r="E90" s="17"/>
      <c r="F90" s="17"/>
      <c r="G90" s="17"/>
      <c r="H90" s="17"/>
    </row>
    <row r="91" spans="1:8" ht="18.75">
      <c r="A91" s="17"/>
      <c r="B91" s="17"/>
      <c r="C91" s="17"/>
      <c r="D91" s="17"/>
      <c r="E91" s="17"/>
      <c r="F91" s="17"/>
      <c r="G91" s="17"/>
      <c r="H91" s="17"/>
    </row>
    <row r="92" spans="1:8" ht="18.75">
      <c r="A92" s="17"/>
      <c r="B92" s="17"/>
      <c r="C92" s="17"/>
      <c r="D92" s="17"/>
      <c r="E92" s="17"/>
      <c r="F92" s="17"/>
      <c r="G92" s="17"/>
      <c r="H92" s="17"/>
    </row>
    <row r="93" spans="1:8" ht="18.75">
      <c r="A93" s="17"/>
      <c r="B93" s="17"/>
      <c r="C93" s="17"/>
      <c r="D93" s="17"/>
      <c r="E93" s="17"/>
      <c r="F93" s="17"/>
      <c r="G93" s="17"/>
      <c r="H93" s="17"/>
    </row>
    <row r="94" spans="1:8" ht="18.75">
      <c r="A94" s="17"/>
      <c r="B94" s="17"/>
      <c r="C94" s="17"/>
      <c r="D94" s="17"/>
      <c r="E94" s="17"/>
      <c r="F94" s="17"/>
      <c r="G94" s="17"/>
      <c r="H94" s="17"/>
    </row>
    <row r="95" spans="1:8" ht="18.75">
      <c r="A95" s="17"/>
      <c r="B95" s="17"/>
      <c r="C95" s="17"/>
      <c r="D95" s="17"/>
      <c r="E95" s="17"/>
      <c r="F95" s="17"/>
      <c r="G95" s="17"/>
      <c r="H95" s="17"/>
    </row>
    <row r="96" spans="1:8" ht="18.75">
      <c r="A96" s="17"/>
      <c r="B96" s="17"/>
      <c r="C96" s="17"/>
      <c r="D96" s="17"/>
      <c r="E96" s="17"/>
      <c r="F96" s="17"/>
      <c r="G96" s="17"/>
      <c r="H96" s="17"/>
    </row>
    <row r="97" spans="1:8" ht="18.75">
      <c r="A97" s="17"/>
      <c r="B97" s="17"/>
      <c r="C97" s="17"/>
      <c r="D97" s="17"/>
      <c r="E97" s="17"/>
      <c r="F97" s="17"/>
      <c r="G97" s="17"/>
      <c r="H97" s="17"/>
    </row>
    <row r="98" spans="1:8" ht="18.75">
      <c r="A98" s="17"/>
      <c r="B98" s="17"/>
      <c r="C98" s="17"/>
      <c r="D98" s="17"/>
      <c r="E98" s="17"/>
      <c r="F98" s="17"/>
      <c r="G98" s="17"/>
      <c r="H98" s="17"/>
    </row>
    <row r="99" spans="1:8" ht="18.75">
      <c r="A99" s="17"/>
      <c r="B99" s="17"/>
      <c r="C99" s="17"/>
      <c r="D99" s="17"/>
      <c r="E99" s="17"/>
      <c r="F99" s="17"/>
      <c r="G99" s="17"/>
      <c r="H99" s="17"/>
    </row>
    <row r="100" spans="1:8" ht="18.75">
      <c r="A100" s="17"/>
      <c r="B100" s="17"/>
      <c r="C100" s="17"/>
      <c r="D100" s="17"/>
      <c r="E100" s="17"/>
      <c r="F100" s="17"/>
      <c r="G100" s="17"/>
      <c r="H100" s="17"/>
    </row>
    <row r="101" spans="1:8" ht="18.75">
      <c r="A101" s="17"/>
      <c r="B101" s="17"/>
      <c r="C101" s="17"/>
      <c r="D101" s="17"/>
      <c r="E101" s="17"/>
      <c r="F101" s="17"/>
      <c r="G101" s="17"/>
      <c r="H101" s="17"/>
    </row>
    <row r="102" spans="1:8" ht="18.75">
      <c r="A102" s="17"/>
      <c r="B102" s="17"/>
      <c r="C102" s="17"/>
      <c r="D102" s="17"/>
      <c r="E102" s="17"/>
      <c r="F102" s="17"/>
      <c r="G102" s="17"/>
      <c r="H102" s="17"/>
    </row>
    <row r="103" spans="1:8" ht="18.75">
      <c r="A103" s="17"/>
      <c r="B103" s="17"/>
      <c r="C103" s="17"/>
      <c r="D103" s="17"/>
      <c r="E103" s="17"/>
      <c r="F103" s="17"/>
      <c r="G103" s="17"/>
      <c r="H103" s="17"/>
    </row>
    <row r="104" spans="1:8" ht="18.75">
      <c r="A104" s="17"/>
      <c r="B104" s="17"/>
      <c r="C104" s="17"/>
      <c r="D104" s="17"/>
      <c r="E104" s="17"/>
      <c r="F104" s="17"/>
      <c r="G104" s="17"/>
      <c r="H104" s="17"/>
    </row>
    <row r="105" spans="1:8" ht="18.75">
      <c r="A105" s="17"/>
      <c r="B105" s="17"/>
      <c r="C105" s="17"/>
      <c r="D105" s="17"/>
      <c r="E105" s="17"/>
      <c r="F105" s="17"/>
      <c r="G105" s="17"/>
      <c r="H105" s="17"/>
    </row>
    <row r="106" spans="1:8" ht="18.75">
      <c r="A106" s="17"/>
      <c r="B106" s="17"/>
      <c r="C106" s="17"/>
      <c r="D106" s="17"/>
      <c r="E106" s="17"/>
      <c r="F106" s="17"/>
      <c r="G106" s="17"/>
      <c r="H106" s="17"/>
    </row>
    <row r="107" spans="1:8" ht="18.75">
      <c r="A107" s="17"/>
      <c r="B107" s="17"/>
      <c r="C107" s="17"/>
      <c r="D107" s="17"/>
      <c r="E107" s="17"/>
      <c r="F107" s="17"/>
      <c r="G107" s="17"/>
      <c r="H107" s="17"/>
    </row>
    <row r="108" spans="1:8" ht="18.75">
      <c r="A108" s="17"/>
      <c r="B108" s="17"/>
      <c r="C108" s="17"/>
      <c r="D108" s="17"/>
      <c r="E108" s="17"/>
      <c r="F108" s="17"/>
      <c r="G108" s="17"/>
      <c r="H108" s="17"/>
    </row>
    <row r="109" spans="1:8" ht="18.75">
      <c r="A109" s="17"/>
      <c r="B109" s="17"/>
      <c r="C109" s="17"/>
      <c r="D109" s="17"/>
      <c r="E109" s="17"/>
      <c r="F109" s="17"/>
      <c r="G109" s="17"/>
      <c r="H109" s="17"/>
    </row>
    <row r="110" spans="1:8" ht="18.75">
      <c r="A110" s="17"/>
      <c r="B110" s="17"/>
      <c r="C110" s="17"/>
      <c r="D110" s="17"/>
      <c r="E110" s="17"/>
      <c r="F110" s="17"/>
      <c r="G110" s="17"/>
      <c r="H110" s="17"/>
    </row>
    <row r="111" spans="1:8" ht="18.75">
      <c r="A111" s="17"/>
      <c r="B111" s="17"/>
      <c r="C111" s="17"/>
      <c r="D111" s="17"/>
      <c r="E111" s="17"/>
      <c r="F111" s="17"/>
      <c r="G111" s="17"/>
      <c r="H111" s="17"/>
    </row>
    <row r="112" spans="1:8" ht="18.75">
      <c r="A112" s="17"/>
      <c r="B112" s="17"/>
      <c r="C112" s="17"/>
      <c r="D112" s="17"/>
      <c r="E112" s="17"/>
      <c r="F112" s="17"/>
      <c r="G112" s="17"/>
      <c r="H112" s="17"/>
    </row>
    <row r="113" spans="1:8" ht="18.75">
      <c r="A113" s="17"/>
      <c r="B113" s="17"/>
      <c r="C113" s="17"/>
      <c r="D113" s="17"/>
      <c r="E113" s="17"/>
      <c r="F113" s="17"/>
      <c r="G113" s="17"/>
      <c r="H113" s="17"/>
    </row>
    <row r="114" spans="1:8" ht="18.75">
      <c r="A114" s="17"/>
      <c r="B114" s="17"/>
      <c r="C114" s="17"/>
      <c r="D114" s="17"/>
      <c r="E114" s="17"/>
      <c r="F114" s="17"/>
      <c r="G114" s="17"/>
      <c r="H114" s="17"/>
    </row>
    <row r="115" spans="1:8" ht="18.75">
      <c r="A115" s="17"/>
      <c r="B115" s="17"/>
      <c r="C115" s="17"/>
      <c r="D115" s="17"/>
      <c r="E115" s="17"/>
      <c r="F115" s="17"/>
      <c r="G115" s="17"/>
      <c r="H115" s="17"/>
    </row>
    <row r="116" spans="1:8" ht="18.75">
      <c r="A116" s="17"/>
      <c r="B116" s="17"/>
      <c r="C116" s="17"/>
      <c r="D116" s="17"/>
      <c r="E116" s="17"/>
      <c r="F116" s="17"/>
      <c r="G116" s="17"/>
      <c r="H116" s="17"/>
    </row>
    <row r="117" spans="1:8" ht="18.75">
      <c r="A117" s="17"/>
      <c r="B117" s="17"/>
      <c r="C117" s="17"/>
      <c r="D117" s="17"/>
      <c r="E117" s="17"/>
      <c r="F117" s="17"/>
      <c r="G117" s="17"/>
      <c r="H117" s="17"/>
    </row>
    <row r="118" spans="1:8" ht="18.75">
      <c r="A118" s="17"/>
      <c r="B118" s="17"/>
      <c r="C118" s="17"/>
      <c r="D118" s="17"/>
      <c r="E118" s="17"/>
      <c r="F118" s="17"/>
      <c r="G118" s="17"/>
      <c r="H118" s="17"/>
    </row>
    <row r="119" spans="1:8" ht="18.75">
      <c r="A119" s="17"/>
      <c r="B119" s="17"/>
      <c r="C119" s="17"/>
      <c r="D119" s="17"/>
      <c r="E119" s="17"/>
      <c r="F119" s="17"/>
      <c r="G119" s="17"/>
      <c r="H119" s="17"/>
    </row>
    <row r="120" spans="1:8" ht="18.75">
      <c r="A120" s="17"/>
      <c r="B120" s="17"/>
      <c r="C120" s="17"/>
      <c r="D120" s="17"/>
      <c r="E120" s="17"/>
      <c r="F120" s="17"/>
      <c r="G120" s="17"/>
      <c r="H120" s="17"/>
    </row>
    <row r="121" spans="1:8" ht="18.75">
      <c r="A121" s="17"/>
      <c r="B121" s="17"/>
      <c r="C121" s="17"/>
      <c r="D121" s="17"/>
      <c r="E121" s="17"/>
      <c r="F121" s="17"/>
      <c r="G121" s="17"/>
      <c r="H121" s="17"/>
    </row>
    <row r="122" spans="1:8" ht="18.75">
      <c r="A122" s="17"/>
      <c r="B122" s="17"/>
      <c r="C122" s="17"/>
      <c r="D122" s="17"/>
      <c r="E122" s="17"/>
      <c r="F122" s="17"/>
      <c r="G122" s="17"/>
      <c r="H122" s="17"/>
    </row>
    <row r="123" spans="1:8" ht="18.75">
      <c r="A123" s="17"/>
      <c r="B123" s="17"/>
      <c r="C123" s="17"/>
      <c r="D123" s="17"/>
      <c r="E123" s="17"/>
      <c r="F123" s="17"/>
      <c r="G123" s="17"/>
      <c r="H123" s="17"/>
    </row>
    <row r="124" spans="1:8" ht="18.75">
      <c r="A124" s="17"/>
      <c r="B124" s="17"/>
      <c r="C124" s="17"/>
      <c r="D124" s="17"/>
      <c r="E124" s="17"/>
      <c r="F124" s="17"/>
      <c r="G124" s="17"/>
      <c r="H124" s="17"/>
    </row>
    <row r="125" spans="1:8" ht="18.75">
      <c r="A125" s="17"/>
      <c r="B125" s="17"/>
      <c r="C125" s="17"/>
      <c r="D125" s="17"/>
      <c r="E125" s="17"/>
      <c r="F125" s="17"/>
      <c r="G125" s="17"/>
      <c r="H125" s="17"/>
    </row>
    <row r="126" spans="1:8" ht="18.75">
      <c r="A126" s="17"/>
      <c r="B126" s="17"/>
      <c r="C126" s="17"/>
      <c r="D126" s="17"/>
      <c r="E126" s="17"/>
      <c r="F126" s="17"/>
      <c r="G126" s="17"/>
      <c r="H126" s="17"/>
    </row>
    <row r="127" spans="1:8" ht="18.75">
      <c r="A127" s="17"/>
      <c r="B127" s="17"/>
      <c r="C127" s="17"/>
      <c r="D127" s="17"/>
      <c r="E127" s="17"/>
      <c r="F127" s="17"/>
      <c r="G127" s="17"/>
      <c r="H127" s="17"/>
    </row>
    <row r="128" spans="1:8" ht="18.75">
      <c r="A128" s="17"/>
      <c r="B128" s="17"/>
      <c r="C128" s="17"/>
      <c r="D128" s="17"/>
      <c r="E128" s="17"/>
      <c r="F128" s="17"/>
      <c r="G128" s="17"/>
      <c r="H128" s="17"/>
    </row>
    <row r="129" spans="1:8" ht="18.75">
      <c r="A129" s="17"/>
      <c r="B129" s="17"/>
      <c r="C129" s="17"/>
      <c r="D129" s="17"/>
      <c r="E129" s="17"/>
      <c r="F129" s="17"/>
      <c r="G129" s="17"/>
      <c r="H129" s="17"/>
    </row>
  </sheetData>
  <sheetProtection/>
  <printOptions horizontalCentered="1"/>
  <pageMargins left="0.75" right="0.75" top="0.25" bottom="0.25" header="0.5" footer="0.5"/>
  <pageSetup fitToHeight="1" fitToWidth="1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1.140625" style="4" customWidth="1"/>
    <col min="2" max="2" width="23.7109375" style="4" customWidth="1"/>
    <col min="3" max="3" width="24.421875" style="4" customWidth="1"/>
    <col min="4" max="4" width="24.7109375" style="4" customWidth="1"/>
    <col min="5" max="5" width="21.00390625" style="4" customWidth="1"/>
    <col min="6" max="6" width="2.8515625" style="4" customWidth="1"/>
    <col min="7" max="7" width="21.140625" style="20" customWidth="1"/>
    <col min="8" max="8" width="34.421875" style="4" customWidth="1"/>
    <col min="9" max="9" width="21.28125" style="4" customWidth="1"/>
    <col min="10" max="10" width="15.00390625" style="4" bestFit="1" customWidth="1"/>
    <col min="11" max="11" width="10.421875" style="4" bestFit="1" customWidth="1"/>
    <col min="12" max="12" width="20.28125" style="4" bestFit="1" customWidth="1"/>
    <col min="13" max="13" width="9.8515625" style="4" bestFit="1" customWidth="1"/>
    <col min="14" max="16384" width="9.140625" style="4" customWidth="1"/>
  </cols>
  <sheetData>
    <row r="1" spans="1:5" ht="25.5">
      <c r="A1" s="14" t="s">
        <v>4</v>
      </c>
      <c r="B1" s="3"/>
      <c r="C1" s="3"/>
      <c r="D1" s="3"/>
      <c r="E1" s="3"/>
    </row>
    <row r="2" spans="1:5" ht="21.75">
      <c r="A2" s="15" t="str">
        <f>+Treas!A2</f>
        <v>For date</v>
      </c>
      <c r="B2" s="3"/>
      <c r="C2" s="3"/>
      <c r="D2" s="3"/>
      <c r="E2" s="3"/>
    </row>
    <row r="3" spans="1:9" ht="18.75">
      <c r="A3" s="17"/>
      <c r="B3" s="17"/>
      <c r="C3" s="17"/>
      <c r="D3" s="90"/>
      <c r="H3" s="50" t="s">
        <v>24</v>
      </c>
      <c r="I3" s="51" t="s">
        <v>28</v>
      </c>
    </row>
    <row r="4" spans="1:9" ht="18.75">
      <c r="A4" s="30" t="s">
        <v>45</v>
      </c>
      <c r="B4" s="17"/>
      <c r="C4" s="17"/>
      <c r="D4" s="17"/>
      <c r="H4" s="52"/>
      <c r="I4" s="37"/>
    </row>
    <row r="5" spans="1:10" ht="18.75">
      <c r="A5" s="17"/>
      <c r="B5" s="17"/>
      <c r="C5" s="31" t="s">
        <v>18</v>
      </c>
      <c r="D5" s="17"/>
      <c r="E5" s="29">
        <f aca="true" t="shared" si="0" ref="E5:E11">SUM(H5:I5)</f>
        <v>99396.68000000001</v>
      </c>
      <c r="H5" s="20">
        <f>35484.15+35858.72+16735.04+11318.77</f>
        <v>99396.68000000001</v>
      </c>
      <c r="I5" s="20"/>
      <c r="J5" s="37"/>
    </row>
    <row r="6" spans="1:10" ht="18.75">
      <c r="A6" s="17"/>
      <c r="B6" s="17"/>
      <c r="C6" s="31" t="s">
        <v>39</v>
      </c>
      <c r="D6" s="17"/>
      <c r="E6" s="29">
        <f t="shared" si="0"/>
        <v>1533769.06</v>
      </c>
      <c r="H6" s="20">
        <v>1533769.06</v>
      </c>
      <c r="I6" s="20"/>
      <c r="J6" s="37"/>
    </row>
    <row r="7" spans="1:10" ht="18.75">
      <c r="A7" s="17"/>
      <c r="B7" s="17"/>
      <c r="C7" s="17" t="s">
        <v>5</v>
      </c>
      <c r="D7" s="17"/>
      <c r="E7" s="29">
        <f t="shared" si="0"/>
        <v>10374.53</v>
      </c>
      <c r="H7" s="20">
        <f>75+505+35+358+2836+4410+287.5+2139.6-167.57-104</f>
        <v>10374.53</v>
      </c>
      <c r="I7" s="91"/>
      <c r="J7" s="37"/>
    </row>
    <row r="8" spans="1:10" ht="18.75">
      <c r="A8" s="17"/>
      <c r="B8" s="17"/>
      <c r="C8" s="17" t="s">
        <v>33</v>
      </c>
      <c r="D8" s="17"/>
      <c r="E8" s="29">
        <f t="shared" si="0"/>
        <v>10582.84</v>
      </c>
      <c r="H8" s="20">
        <f>7070+416.66+910.35+613.33+1477.5+95</f>
        <v>10582.84</v>
      </c>
      <c r="I8" s="91"/>
      <c r="J8" s="37"/>
    </row>
    <row r="9" spans="1:10" ht="18.75">
      <c r="A9" s="17"/>
      <c r="B9" s="17"/>
      <c r="C9" s="17" t="s">
        <v>49</v>
      </c>
      <c r="D9" s="17"/>
      <c r="E9" s="29">
        <f t="shared" si="0"/>
        <v>459735</v>
      </c>
      <c r="H9" s="20">
        <v>459735</v>
      </c>
      <c r="I9" s="91"/>
      <c r="J9" s="37"/>
    </row>
    <row r="10" spans="1:10" ht="18.75">
      <c r="A10" s="17"/>
      <c r="B10" s="17"/>
      <c r="C10" s="17" t="s">
        <v>50</v>
      </c>
      <c r="D10" s="17"/>
      <c r="E10" s="29">
        <f t="shared" si="0"/>
        <v>161830.5</v>
      </c>
      <c r="H10" s="20">
        <f>146924.31+10750.01+4156.18</f>
        <v>161830.5</v>
      </c>
      <c r="I10" s="91"/>
      <c r="J10" s="37"/>
    </row>
    <row r="11" spans="1:10" ht="18.75">
      <c r="A11" s="17"/>
      <c r="B11" s="17"/>
      <c r="C11" s="17" t="s">
        <v>43</v>
      </c>
      <c r="D11" s="17"/>
      <c r="E11" s="29">
        <f t="shared" si="0"/>
        <v>4806.75</v>
      </c>
      <c r="H11" s="20">
        <v>4806.75</v>
      </c>
      <c r="I11" s="91"/>
      <c r="J11" s="37"/>
    </row>
    <row r="12" spans="1:10" ht="18.75">
      <c r="A12" s="17"/>
      <c r="B12" s="17"/>
      <c r="C12" s="17" t="s">
        <v>16</v>
      </c>
      <c r="E12" s="29">
        <f>SUM(H12:I12)</f>
        <v>3369.84</v>
      </c>
      <c r="H12" s="20">
        <v>297.26</v>
      </c>
      <c r="I12" s="20">
        <f>923.95+658.3+785.36+704.97</f>
        <v>3072.58</v>
      </c>
      <c r="J12" s="37"/>
    </row>
    <row r="13" spans="1:12" ht="18.75">
      <c r="A13" s="17"/>
      <c r="B13" s="17"/>
      <c r="C13" s="17" t="s">
        <v>34</v>
      </c>
      <c r="D13" s="17"/>
      <c r="E13" s="29">
        <f>SUM(H13:I13)</f>
        <v>11033.16</v>
      </c>
      <c r="H13" s="21">
        <f>2000+1309.95+10+565.06+1130.12+125+2037.14+3167.5+688.39</f>
        <v>11033.16</v>
      </c>
      <c r="I13" s="21"/>
      <c r="J13" s="37"/>
      <c r="L13" s="59"/>
    </row>
    <row r="14" spans="1:10" ht="19.5" thickBot="1">
      <c r="A14" s="17"/>
      <c r="B14" s="17"/>
      <c r="C14" s="23" t="s">
        <v>32</v>
      </c>
      <c r="D14" s="23"/>
      <c r="E14" s="47">
        <f>SUM(E5:E13)</f>
        <v>2294898.3600000003</v>
      </c>
      <c r="H14" s="24">
        <f>SUM(H5:H13)</f>
        <v>2291825.7800000003</v>
      </c>
      <c r="I14" s="92">
        <f>SUM(I5:I13)</f>
        <v>3072.58</v>
      </c>
      <c r="J14" s="37"/>
    </row>
    <row r="15" spans="1:13" ht="19.5" thickTop="1">
      <c r="A15" s="17"/>
      <c r="B15" s="17"/>
      <c r="F15" s="7"/>
      <c r="H15" s="33"/>
      <c r="I15" s="32"/>
      <c r="J15" s="33"/>
      <c r="L15" s="32"/>
      <c r="M15" s="32"/>
    </row>
    <row r="16" spans="1:12" ht="18.75">
      <c r="A16" s="17"/>
      <c r="B16" s="17"/>
      <c r="C16" s="17"/>
      <c r="D16" s="17"/>
      <c r="E16" s="17"/>
      <c r="H16" s="32"/>
      <c r="I16" s="32"/>
      <c r="J16" s="37"/>
      <c r="L16" s="32"/>
    </row>
    <row r="17" spans="1:12" ht="18.75">
      <c r="A17" s="38" t="s">
        <v>46</v>
      </c>
      <c r="B17" s="17"/>
      <c r="C17" s="17"/>
      <c r="D17" s="17"/>
      <c r="E17" s="22"/>
      <c r="H17" s="32"/>
      <c r="I17" s="32"/>
      <c r="L17" s="37"/>
    </row>
    <row r="18" spans="1:12" ht="18.75">
      <c r="A18" s="17"/>
      <c r="B18" s="17"/>
      <c r="C18" s="18" t="s">
        <v>6</v>
      </c>
      <c r="D18" s="17"/>
      <c r="E18" s="20">
        <f>SUM(H18:I18)</f>
        <v>414811.72</v>
      </c>
      <c r="F18" s="7"/>
      <c r="H18" s="20">
        <f>182237.8+23725.72+184751.88+24079.04+6.31+10.97</f>
        <v>414811.72</v>
      </c>
      <c r="I18" s="37"/>
      <c r="J18" s="96"/>
      <c r="L18" s="32"/>
    </row>
    <row r="19" spans="1:10" ht="18.75">
      <c r="A19" s="17"/>
      <c r="B19" s="17"/>
      <c r="C19" s="31" t="s">
        <v>35</v>
      </c>
      <c r="D19" s="17"/>
      <c r="E19" s="20">
        <f>SUM(H19:I19)</f>
        <v>994552.79</v>
      </c>
      <c r="F19" s="7"/>
      <c r="H19" s="20">
        <f>492661.85+501890.94</f>
        <v>994552.79</v>
      </c>
      <c r="I19" s="37"/>
      <c r="J19"/>
    </row>
    <row r="20" spans="1:10" ht="18.75">
      <c r="A20" s="17"/>
      <c r="B20" s="17"/>
      <c r="C20" s="31" t="s">
        <v>17</v>
      </c>
      <c r="D20" s="17"/>
      <c r="E20" s="20">
        <f>SUM(H20:I20)</f>
        <v>155.21</v>
      </c>
      <c r="F20" s="7"/>
      <c r="H20" s="20">
        <f>59.2+96.01</f>
        <v>155.21</v>
      </c>
      <c r="I20" s="37"/>
      <c r="J20"/>
    </row>
    <row r="21" spans="1:10" ht="18.75">
      <c r="A21" s="17"/>
      <c r="B21" s="17"/>
      <c r="C21" s="17" t="s">
        <v>7</v>
      </c>
      <c r="D21" s="17"/>
      <c r="E21" s="20">
        <f>SUM(H21:I21)</f>
        <v>910612.48</v>
      </c>
      <c r="F21" s="7"/>
      <c r="H21" s="29">
        <v>910612.48</v>
      </c>
      <c r="I21" s="37"/>
      <c r="J21"/>
    </row>
    <row r="22" spans="1:10" ht="18.75">
      <c r="A22" s="17"/>
      <c r="B22" s="17"/>
      <c r="C22" s="17" t="s">
        <v>29</v>
      </c>
      <c r="D22" s="17"/>
      <c r="E22" s="21">
        <f>SUM(H22:I22)</f>
        <v>57.20000000000002</v>
      </c>
      <c r="F22" s="7"/>
      <c r="H22" s="21">
        <f>-168.76+225.96</f>
        <v>57.20000000000002</v>
      </c>
      <c r="I22" s="37"/>
      <c r="J22"/>
    </row>
    <row r="23" spans="1:10" ht="19.5" thickBot="1">
      <c r="A23" s="17"/>
      <c r="B23" s="17"/>
      <c r="C23" s="23" t="s">
        <v>8</v>
      </c>
      <c r="D23" s="23"/>
      <c r="E23" s="24">
        <f>SUM(E18:E22)</f>
        <v>2320189.4000000004</v>
      </c>
      <c r="F23" s="9"/>
      <c r="H23" s="102">
        <f>SUM(H18:H22)</f>
        <v>2320189.4000000004</v>
      </c>
      <c r="I23" s="55">
        <f>SUM(I18:I22)</f>
        <v>0</v>
      </c>
      <c r="J23"/>
    </row>
    <row r="24" spans="1:10" ht="19.5" thickTop="1">
      <c r="A24" s="17"/>
      <c r="B24" s="17"/>
      <c r="C24" s="23"/>
      <c r="D24" s="23"/>
      <c r="E24" s="44"/>
      <c r="F24" s="9"/>
      <c r="H24" s="54"/>
      <c r="I24" s="56"/>
      <c r="J24"/>
    </row>
    <row r="25" spans="1:10" ht="18.75">
      <c r="A25" s="17"/>
      <c r="B25" s="17"/>
      <c r="C25" s="23"/>
      <c r="D25" s="23"/>
      <c r="E25" s="44"/>
      <c r="F25" s="9"/>
      <c r="H25" s="54"/>
      <c r="I25" s="56"/>
      <c r="J25"/>
    </row>
    <row r="26" spans="5:10" ht="18.75">
      <c r="E26" s="97"/>
      <c r="F26" s="9"/>
      <c r="H26" s="54"/>
      <c r="J26"/>
    </row>
    <row r="27" spans="1:12" ht="18.75">
      <c r="A27" s="17"/>
      <c r="B27" s="17"/>
      <c r="C27" s="23"/>
      <c r="D27" s="23"/>
      <c r="E27" s="44"/>
      <c r="F27" s="9"/>
      <c r="G27" s="42"/>
      <c r="H27" s="54"/>
      <c r="I27" s="54" t="s">
        <v>30</v>
      </c>
      <c r="J27"/>
      <c r="L27" s="4" t="s">
        <v>31</v>
      </c>
    </row>
    <row r="28" spans="1:12" ht="19.5" thickBot="1">
      <c r="A28" s="17"/>
      <c r="B28" s="17"/>
      <c r="C28" s="23"/>
      <c r="D28" s="23"/>
      <c r="E28" s="44"/>
      <c r="F28" s="9"/>
      <c r="G28" s="42"/>
      <c r="H28" s="58" t="s">
        <v>47</v>
      </c>
      <c r="I28" s="57">
        <v>350000</v>
      </c>
      <c r="J28" s="23"/>
      <c r="K28" s="23"/>
      <c r="L28" s="53">
        <v>-350000</v>
      </c>
    </row>
    <row r="29" spans="1:10" ht="19.5" thickTop="1">
      <c r="A29" s="17"/>
      <c r="B29" s="17"/>
      <c r="C29" s="17"/>
      <c r="D29" s="17"/>
      <c r="E29" s="22"/>
      <c r="J29" s="33"/>
    </row>
    <row r="30" spans="3:9" ht="18.75">
      <c r="C30" s="37"/>
      <c r="E30" s="33"/>
      <c r="I30" s="33"/>
    </row>
    <row r="31" spans="2:7" ht="18.75">
      <c r="B31" s="93" t="s">
        <v>9</v>
      </c>
      <c r="C31" s="93" t="s">
        <v>42</v>
      </c>
      <c r="D31" s="93" t="s">
        <v>10</v>
      </c>
      <c r="E31" s="93" t="s">
        <v>11</v>
      </c>
      <c r="F31"/>
      <c r="G31" s="43"/>
    </row>
    <row r="32" spans="1:7" ht="18.75">
      <c r="A32" s="8"/>
      <c r="B32" s="94" t="s">
        <v>41</v>
      </c>
      <c r="C32" s="104">
        <v>38686</v>
      </c>
      <c r="D32" s="95" t="s">
        <v>48</v>
      </c>
      <c r="E32" s="95" t="s">
        <v>44</v>
      </c>
      <c r="F32"/>
      <c r="G32" s="43"/>
    </row>
    <row r="33" spans="1:7" ht="18">
      <c r="A33" s="6"/>
      <c r="F33"/>
      <c r="G33" s="43"/>
    </row>
    <row r="34" spans="1:7" ht="18.75">
      <c r="A34" s="17" t="s">
        <v>12</v>
      </c>
      <c r="B34" s="19">
        <v>5787254.72</v>
      </c>
      <c r="C34" s="52">
        <v>0</v>
      </c>
      <c r="D34" s="19">
        <v>0</v>
      </c>
      <c r="E34" s="19">
        <f>SUM(B34:D34)</f>
        <v>5787254.72</v>
      </c>
      <c r="F34"/>
      <c r="G34" s="43"/>
    </row>
    <row r="35" spans="1:7" ht="18.75">
      <c r="A35" s="17" t="s">
        <v>19</v>
      </c>
      <c r="B35" s="20">
        <v>0</v>
      </c>
      <c r="C35" s="20">
        <v>8155233.87</v>
      </c>
      <c r="D35" s="20">
        <f>+H14+I14</f>
        <v>2294898.3600000003</v>
      </c>
      <c r="E35" s="20">
        <f>SUM(B35:D35)</f>
        <v>10450132.23</v>
      </c>
      <c r="F35"/>
      <c r="G35" s="43"/>
    </row>
    <row r="36" spans="1:7" ht="18.75">
      <c r="A36" s="17" t="s">
        <v>13</v>
      </c>
      <c r="B36" s="21">
        <v>0</v>
      </c>
      <c r="C36" s="20">
        <v>12869193.64</v>
      </c>
      <c r="D36" s="21">
        <f>+H23+I23</f>
        <v>2320189.4000000004</v>
      </c>
      <c r="E36" s="21">
        <f>SUM(B36:D36)</f>
        <v>15189383.040000001</v>
      </c>
      <c r="F36"/>
      <c r="G36" s="43"/>
    </row>
    <row r="37" spans="1:9" ht="19.5" thickBot="1">
      <c r="A37" s="25" t="s">
        <v>11</v>
      </c>
      <c r="B37" s="26">
        <f>+B34+B35-B36</f>
        <v>5787254.72</v>
      </c>
      <c r="C37" s="103">
        <f>+C34+C35-C36</f>
        <v>-4713959.7700000005</v>
      </c>
      <c r="D37" s="26">
        <f>+D34+D35-D36</f>
        <v>-25291.040000000037</v>
      </c>
      <c r="E37" s="26">
        <f>+E34+E35-E36</f>
        <v>1048003.9099999983</v>
      </c>
      <c r="F37"/>
      <c r="G37" s="4"/>
      <c r="H37" s="56">
        <f>SUM(B37:D37)</f>
        <v>1048003.9099999992</v>
      </c>
      <c r="I37" s="13" t="s">
        <v>14</v>
      </c>
    </row>
    <row r="38" spans="1:9" ht="19.5" thickTop="1">
      <c r="A38" s="17"/>
      <c r="B38" s="17"/>
      <c r="C38" s="90"/>
      <c r="D38" s="17"/>
      <c r="E38" s="17"/>
      <c r="G38" s="4"/>
      <c r="H38" s="56">
        <f>+Treas!D11</f>
        <v>1048003.9100000001</v>
      </c>
      <c r="I38" s="12" t="s">
        <v>15</v>
      </c>
    </row>
    <row r="39" spans="1:5" ht="18.75">
      <c r="A39" s="17"/>
      <c r="B39" s="17"/>
      <c r="C39" s="20"/>
      <c r="D39" s="22"/>
      <c r="E39" s="17"/>
    </row>
    <row r="40" spans="1:8" ht="18.75">
      <c r="A40" s="17"/>
      <c r="B40" s="17"/>
      <c r="C40" s="17"/>
      <c r="D40" s="17"/>
      <c r="E40" s="17"/>
      <c r="H40" s="33">
        <f>+H37-H38</f>
        <v>-9.313225746154785E-10</v>
      </c>
    </row>
    <row r="41" spans="1:5" ht="18.75">
      <c r="A41" s="18"/>
      <c r="B41" s="27"/>
      <c r="C41" s="20"/>
      <c r="D41" s="20"/>
      <c r="E41" s="17"/>
    </row>
    <row r="42" spans="1:5" ht="18.75">
      <c r="A42" s="18"/>
      <c r="B42" s="27"/>
      <c r="C42" s="20"/>
      <c r="D42" s="20"/>
      <c r="E42" s="17"/>
    </row>
    <row r="43" spans="1:5" ht="18.75">
      <c r="A43" s="17"/>
      <c r="B43" s="17"/>
      <c r="C43" s="20"/>
      <c r="D43" s="20"/>
      <c r="E43" s="17"/>
    </row>
    <row r="44" spans="1:5" ht="18.75">
      <c r="A44" s="17"/>
      <c r="B44" s="17"/>
      <c r="C44" s="20"/>
      <c r="D44" s="20"/>
      <c r="E44" s="17"/>
    </row>
    <row r="45" spans="1:5" ht="18.75">
      <c r="A45" s="17"/>
      <c r="B45" s="17"/>
      <c r="C45" s="20"/>
      <c r="D45" s="20"/>
      <c r="E45" s="17"/>
    </row>
    <row r="46" spans="1:5" ht="18.75">
      <c r="A46" s="17"/>
      <c r="B46" s="17"/>
      <c r="C46" s="20"/>
      <c r="D46" s="20"/>
      <c r="E46" s="17"/>
    </row>
    <row r="47" spans="1:5" ht="18.75">
      <c r="A47" s="17"/>
      <c r="B47" s="17"/>
      <c r="C47" s="20"/>
      <c r="D47" s="20"/>
      <c r="E47" s="17"/>
    </row>
    <row r="48" spans="1:5" ht="18.75">
      <c r="A48" s="17"/>
      <c r="B48" s="17"/>
      <c r="C48" s="17"/>
      <c r="D48" s="17"/>
      <c r="E48" s="17"/>
    </row>
    <row r="49" spans="1:5" ht="18.75">
      <c r="A49" s="17"/>
      <c r="B49" s="17"/>
      <c r="C49" s="17"/>
      <c r="D49" s="17"/>
      <c r="E49" s="17"/>
    </row>
  </sheetData>
  <sheetProtection/>
  <printOptions horizontalCentered="1"/>
  <pageMargins left="0.75" right="0.75" top="1" bottom="1" header="0.5" footer="0.5"/>
  <pageSetup fitToHeight="1" fitToWidth="1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Schools</dc:creator>
  <cp:keywords/>
  <dc:description/>
  <cp:lastModifiedBy>pat</cp:lastModifiedBy>
  <cp:lastPrinted>2013-02-14T20:11:16Z</cp:lastPrinted>
  <dcterms:created xsi:type="dcterms:W3CDTF">1998-12-07T13:17:01Z</dcterms:created>
  <dcterms:modified xsi:type="dcterms:W3CDTF">2013-02-14T20:11:35Z</dcterms:modified>
  <cp:category/>
  <cp:version/>
  <cp:contentType/>
  <cp:contentStatus/>
</cp:coreProperties>
</file>