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120" windowHeight="9120"/>
  </bookViews>
  <sheets>
    <sheet name="EPC vs SJPS EPC's schedule" sheetId="16" r:id="rId1"/>
    <sheet name="first 22 take" sheetId="17" r:id="rId2"/>
  </sheets>
  <calcPr calcId="145621"/>
</workbook>
</file>

<file path=xl/calcChain.xml><?xml version="1.0" encoding="utf-8"?>
<calcChain xmlns="http://schemas.openxmlformats.org/spreadsheetml/2006/main">
  <c r="I9" i="17" l="1"/>
  <c r="D9" i="17"/>
  <c r="G21" i="17"/>
  <c r="G24" i="17"/>
  <c r="D34" i="17"/>
  <c r="G34" i="17"/>
  <c r="G37" i="17"/>
  <c r="G51" i="17"/>
  <c r="G54" i="17"/>
  <c r="G68" i="17"/>
  <c r="G69" i="17"/>
  <c r="G71" i="17"/>
  <c r="G86" i="17"/>
  <c r="G89" i="17"/>
  <c r="G104" i="17"/>
  <c r="G105" i="17"/>
  <c r="G107" i="17"/>
  <c r="G122" i="17"/>
  <c r="G125" i="17"/>
  <c r="G140" i="17"/>
  <c r="G141" i="17"/>
  <c r="G143" i="17"/>
  <c r="G158" i="17"/>
  <c r="G161" i="17"/>
  <c r="L9" i="17"/>
  <c r="R9" i="17" s="1"/>
  <c r="E16" i="17"/>
  <c r="E18" i="17"/>
  <c r="E21" i="17"/>
  <c r="E30" i="17"/>
  <c r="E44" i="17" s="1"/>
  <c r="E61" i="17" s="1"/>
  <c r="E33" i="17"/>
  <c r="E35" i="17"/>
  <c r="E52" i="17"/>
  <c r="E66" i="17"/>
  <c r="E78" i="17"/>
  <c r="E96" i="17"/>
  <c r="E114" i="17"/>
  <c r="E132" i="17"/>
  <c r="E150" i="17"/>
  <c r="E33" i="16"/>
  <c r="E18" i="16"/>
  <c r="G186" i="16"/>
  <c r="G183" i="16"/>
  <c r="G159" i="16"/>
  <c r="G156" i="16"/>
  <c r="G134" i="16"/>
  <c r="G131" i="16"/>
  <c r="G111" i="16"/>
  <c r="G108" i="16"/>
  <c r="G90" i="16"/>
  <c r="G87" i="16"/>
  <c r="D9" i="16"/>
  <c r="E157" i="16"/>
  <c r="E109" i="16"/>
  <c r="E88" i="16"/>
  <c r="G51" i="16"/>
  <c r="G54" i="16"/>
  <c r="I9" i="16"/>
  <c r="L11" i="16"/>
  <c r="D34" i="16"/>
  <c r="G34" i="16" s="1"/>
  <c r="G21" i="16"/>
  <c r="G22" i="16"/>
  <c r="G24" i="16"/>
  <c r="G35" i="16"/>
  <c r="G37" i="16"/>
  <c r="G71" i="16"/>
  <c r="E21" i="16"/>
  <c r="E22" i="16"/>
  <c r="E35" i="16"/>
  <c r="E52" i="16"/>
  <c r="E66" i="16"/>
  <c r="E69" i="16"/>
  <c r="G86" i="16" l="1"/>
  <c r="G105" i="16" s="1"/>
  <c r="G126" i="16" s="1"/>
  <c r="G149" i="16" s="1"/>
  <c r="G174" i="16" s="1"/>
  <c r="G182" i="16"/>
  <c r="G130" i="16"/>
  <c r="G153" i="16" s="1"/>
  <c r="G178" i="16" s="1"/>
  <c r="G31" i="16"/>
  <c r="G46" i="16" s="1"/>
  <c r="G63" i="16" s="1"/>
  <c r="G80" i="16" s="1"/>
  <c r="G99" i="16" s="1"/>
  <c r="G120" i="16" s="1"/>
  <c r="G143" i="16" s="1"/>
  <c r="G168" i="16" s="1"/>
  <c r="G48" i="16"/>
  <c r="G65" i="16" s="1"/>
  <c r="G82" i="16" s="1"/>
  <c r="G101" i="16" s="1"/>
  <c r="G122" i="16" s="1"/>
  <c r="G145" i="16" s="1"/>
  <c r="G170" i="16" s="1"/>
  <c r="R11" i="16"/>
  <c r="G16" i="16" s="1"/>
  <c r="G155" i="16"/>
  <c r="G180" i="16" s="1"/>
  <c r="G107" i="16"/>
  <c r="G128" i="16" s="1"/>
  <c r="G151" i="16" s="1"/>
  <c r="G176" i="16" s="1"/>
  <c r="G157" i="16"/>
  <c r="G109" i="16"/>
  <c r="E184" i="16"/>
  <c r="E132" i="16"/>
  <c r="G88" i="16"/>
  <c r="G52" i="16"/>
  <c r="L9" i="16"/>
  <c r="G69" i="16"/>
  <c r="G132" i="16"/>
  <c r="G184" i="16"/>
  <c r="L11" i="17"/>
  <c r="G22" i="17"/>
  <c r="G35" i="17"/>
  <c r="G52" i="17"/>
  <c r="G87" i="17"/>
  <c r="G123" i="17"/>
  <c r="G159" i="17"/>
  <c r="E22" i="17"/>
  <c r="E26" i="17" s="1"/>
  <c r="E29" i="17" s="1"/>
  <c r="E40" i="17" s="1"/>
  <c r="E43" i="17" s="1"/>
  <c r="E57" i="17" s="1"/>
  <c r="E60" i="17" s="1"/>
  <c r="E74" i="17" s="1"/>
  <c r="E77" i="17" s="1"/>
  <c r="E92" i="17" s="1"/>
  <c r="E95" i="17" s="1"/>
  <c r="E110" i="17" s="1"/>
  <c r="E113" i="17" s="1"/>
  <c r="E128" i="17" s="1"/>
  <c r="E131" i="17" s="1"/>
  <c r="E146" i="17" s="1"/>
  <c r="E149" i="17" s="1"/>
  <c r="E164" i="17" s="1"/>
  <c r="E69" i="17"/>
  <c r="E87" i="17"/>
  <c r="E105" i="17"/>
  <c r="E123" i="17"/>
  <c r="E141" i="17"/>
  <c r="E159" i="17"/>
  <c r="G48" i="17" l="1"/>
  <c r="G65" i="17" s="1"/>
  <c r="G82" i="17" s="1"/>
  <c r="G100" i="17" s="1"/>
  <c r="G118" i="17" s="1"/>
  <c r="G136" i="17" s="1"/>
  <c r="G154" i="17" s="1"/>
  <c r="R11" i="17"/>
  <c r="G16" i="17" s="1"/>
  <c r="G31" i="17"/>
  <c r="G46" i="17" s="1"/>
  <c r="G63" i="17" s="1"/>
  <c r="G80" i="17" s="1"/>
  <c r="G98" i="17" s="1"/>
  <c r="G116" i="17" s="1"/>
  <c r="G134" i="17" s="1"/>
  <c r="G152" i="17" s="1"/>
  <c r="G67" i="17"/>
  <c r="G84" i="17" s="1"/>
  <c r="G102" i="17" s="1"/>
  <c r="G120" i="17" s="1"/>
  <c r="G138" i="17" s="1"/>
  <c r="G156" i="17" s="1"/>
  <c r="G67" i="16"/>
  <c r="G84" i="16" s="1"/>
  <c r="G103" i="16" s="1"/>
  <c r="G124" i="16" s="1"/>
  <c r="G147" i="16" s="1"/>
  <c r="G172" i="16" s="1"/>
  <c r="R9" i="16"/>
  <c r="E16" i="16" s="1"/>
  <c r="G26" i="16"/>
  <c r="G29" i="16" s="1"/>
  <c r="G30" i="16"/>
  <c r="G44" i="16" s="1"/>
  <c r="G61" i="16" s="1"/>
  <c r="G78" i="16" s="1"/>
  <c r="G97" i="16" s="1"/>
  <c r="G118" i="16" s="1"/>
  <c r="G141" i="16" s="1"/>
  <c r="G166" i="16" s="1"/>
  <c r="E26" i="16" l="1"/>
  <c r="E29" i="16" s="1"/>
  <c r="E30" i="16"/>
  <c r="E44" i="16" s="1"/>
  <c r="E61" i="16" s="1"/>
  <c r="E78" i="16" s="1"/>
  <c r="E97" i="16" s="1"/>
  <c r="E118" i="16" s="1"/>
  <c r="E141" i="16" s="1"/>
  <c r="E166" i="16" s="1"/>
  <c r="G26" i="17"/>
  <c r="G29" i="17" s="1"/>
  <c r="G30" i="17"/>
  <c r="G44" i="17" s="1"/>
  <c r="G61" i="17" s="1"/>
  <c r="G78" i="17" s="1"/>
  <c r="G96" i="17" s="1"/>
  <c r="G114" i="17" s="1"/>
  <c r="G132" i="17" s="1"/>
  <c r="G150" i="17" s="1"/>
  <c r="G40" i="16"/>
  <c r="G43" i="16" s="1"/>
  <c r="G57" i="16" s="1"/>
  <c r="G60" i="16" s="1"/>
  <c r="G74" i="16" s="1"/>
  <c r="G77" i="16" s="1"/>
  <c r="G93" i="16" s="1"/>
  <c r="G96" i="16" s="1"/>
  <c r="G114" i="16" s="1"/>
  <c r="G117" i="16" s="1"/>
  <c r="G137" i="16" s="1"/>
  <c r="G140" i="16" s="1"/>
  <c r="G162" i="16" s="1"/>
  <c r="G165" i="16" s="1"/>
  <c r="G189" i="16" s="1"/>
  <c r="G40" i="17" l="1"/>
  <c r="G43" i="17" s="1"/>
  <c r="G57" i="17" s="1"/>
  <c r="G60" i="17" s="1"/>
  <c r="G74" i="17" s="1"/>
  <c r="G77" i="17" s="1"/>
  <c r="G92" i="17" s="1"/>
  <c r="G95" i="17" s="1"/>
  <c r="G110" i="17" s="1"/>
  <c r="G113" i="17" s="1"/>
  <c r="G128" i="17" s="1"/>
  <c r="G131" i="17" s="1"/>
  <c r="G146" i="17" s="1"/>
  <c r="G149" i="17" s="1"/>
  <c r="G164" i="17" s="1"/>
  <c r="E40" i="16"/>
  <c r="E43" i="16" s="1"/>
  <c r="E57" i="16" s="1"/>
  <c r="E60" i="16" s="1"/>
  <c r="E74" i="16" s="1"/>
  <c r="E77" i="16" s="1"/>
  <c r="E93" i="16" s="1"/>
  <c r="E96" i="16" s="1"/>
  <c r="E114" i="16" s="1"/>
  <c r="E117" i="16" s="1"/>
  <c r="E137" i="16" s="1"/>
  <c r="E140" i="16" s="1"/>
  <c r="E162" i="16" s="1"/>
  <c r="E165" i="16" s="1"/>
  <c r="E189" i="16" s="1"/>
</calcChain>
</file>

<file path=xl/sharedStrings.xml><?xml version="1.0" encoding="utf-8"?>
<sst xmlns="http://schemas.openxmlformats.org/spreadsheetml/2006/main" count="327" uniqueCount="109">
  <si>
    <t>Teacher</t>
  </si>
  <si>
    <t>Salary</t>
  </si>
  <si>
    <t xml:space="preserve">Retiring </t>
  </si>
  <si>
    <t>Personnel Costs</t>
  </si>
  <si>
    <t>MPSERS</t>
  </si>
  <si>
    <t>FICA</t>
  </si>
  <si>
    <t>Assumptions</t>
  </si>
  <si>
    <t>Average new hire coming in at new</t>
  </si>
  <si>
    <t>FICA rate at 7.65%</t>
  </si>
  <si>
    <t>Total cost</t>
  </si>
  <si>
    <t xml:space="preserve">Retiring Teacher's salary is avg of </t>
  </si>
  <si>
    <t>top 48 eligibles</t>
  </si>
  <si>
    <t>X</t>
  </si>
  <si>
    <t>Per Position</t>
  </si>
  <si>
    <t>Gross Savings</t>
  </si>
  <si>
    <t>Assumed Number of</t>
  </si>
  <si>
    <t>Retiring Teachers</t>
  </si>
  <si>
    <t>=</t>
  </si>
  <si>
    <t>Gross</t>
  </si>
  <si>
    <t>Savings</t>
  </si>
  <si>
    <t xml:space="preserve">New </t>
  </si>
  <si>
    <t xml:space="preserve">   1st year of ERI payment</t>
  </si>
  <si>
    <t xml:space="preserve">   Retirement Notification Incentive that </t>
  </si>
  <si>
    <t xml:space="preserve">       would be paid without an ERI </t>
  </si>
  <si>
    <t>Adjustments - Year #1</t>
  </si>
  <si>
    <t>Net savings - End of Year #1</t>
  </si>
  <si>
    <t>Net savings - Beg. Of Year #2</t>
  </si>
  <si>
    <t xml:space="preserve">   Cost of training new hires</t>
  </si>
  <si>
    <t>Adjustments - Year #2</t>
  </si>
  <si>
    <t xml:space="preserve">   2nd year of ERI payment</t>
  </si>
  <si>
    <t>Gross Sav.-assume increase of</t>
  </si>
  <si>
    <t>Net savings - Beg. Of Year #3</t>
  </si>
  <si>
    <t>Adjustments - Year #3</t>
  </si>
  <si>
    <t xml:space="preserve">   3rd year of ERI payment</t>
  </si>
  <si>
    <t>Cumulative Net savings - End of Year #3</t>
  </si>
  <si>
    <t>Cumulative Net savings - End of Year #2</t>
  </si>
  <si>
    <t>MPSERS rate of 14.87%- constant</t>
  </si>
  <si>
    <t xml:space="preserve">   Number of positions not refilled</t>
  </si>
  <si>
    <t>step 1 BA</t>
  </si>
  <si>
    <t xml:space="preserve">   Number of Retirees that would have</t>
  </si>
  <si>
    <t xml:space="preserve">       retired w/o an ERI </t>
  </si>
  <si>
    <t>(assume increase of 5 %-includes step)</t>
  </si>
  <si>
    <t>Gross Savings-retirees yr 2</t>
  </si>
  <si>
    <t>(assume increase of 6 %-includes step)</t>
  </si>
  <si>
    <t>Gross Sav.-3rd yr of 1st retirees</t>
  </si>
  <si>
    <t>Gross Sav.-2nd yr of 2nd retirees</t>
  </si>
  <si>
    <t>Gross Savings-retirees yr 3</t>
  </si>
  <si>
    <t>varies</t>
  </si>
  <si>
    <t>(incl. $7,500)</t>
  </si>
  <si>
    <t>No ERI</t>
  </si>
  <si>
    <t>compare to</t>
  </si>
  <si>
    <t>Net savings - Beg. Of Year #4</t>
  </si>
  <si>
    <t>Cumulative Net savings - End of Year #4</t>
  </si>
  <si>
    <t>Net savings - Beg. Of Year #5</t>
  </si>
  <si>
    <t>Cumulative Net savings - End of Year #5</t>
  </si>
  <si>
    <t>Net savings - Beg. Of Year #6</t>
  </si>
  <si>
    <t>Cumulative Net savings - End of Year #6</t>
  </si>
  <si>
    <t>Net savings - Beg. Of Year #7</t>
  </si>
  <si>
    <t>Cumulative Net savings - End of Year #7</t>
  </si>
  <si>
    <t>Net savings - Beg. Of Year #8</t>
  </si>
  <si>
    <t>Cumulative Net savings - End of Year #8</t>
  </si>
  <si>
    <t>Net savings - Beg. Of Year #9</t>
  </si>
  <si>
    <t>Cumulative Net savings - End of Year #9</t>
  </si>
  <si>
    <t>Gross Savings-retirees yr 4</t>
  </si>
  <si>
    <t>Gross Sav.-4th yr of 1st retirees</t>
  </si>
  <si>
    <t>Gross Sav.-5th yr of 1st retirees</t>
  </si>
  <si>
    <t>Gross Sav.-3rd yr of 2nd retirees</t>
  </si>
  <si>
    <t>Gross Sav.-4th yr of 2nd retirees</t>
  </si>
  <si>
    <t>Gross Sav.-3rd yr of 3rd retirees</t>
  </si>
  <si>
    <t>Gross Sav.-2nd yr of 4th retirees</t>
  </si>
  <si>
    <t>Gross Sav.-6th yr of 1st retirees</t>
  </si>
  <si>
    <t>Gross Sav.-5th yr of 2nd retirees</t>
  </si>
  <si>
    <t>Gross Sav.-4th yr of 3rd retirees</t>
  </si>
  <si>
    <t>Gross Sav.-3rd yr of 4th retirees</t>
  </si>
  <si>
    <t>Gross Sav.-2nd yr of 3rd retirees</t>
  </si>
  <si>
    <t>Gross Sav.-7th yr of 1st retirees</t>
  </si>
  <si>
    <t>Gross Sav.-6th yr of 2nd retirees</t>
  </si>
  <si>
    <t>Gross Sav.-5th yr of 3rd retirees</t>
  </si>
  <si>
    <t>Gross Sav.-4th yr of 4th retirees</t>
  </si>
  <si>
    <t>Gross Sav.-8th yr of 1st retirees</t>
  </si>
  <si>
    <t>Gross Sav.-7th yr of 2nd retirees</t>
  </si>
  <si>
    <t>Gross Sav.-6th yr of 3rd retirees</t>
  </si>
  <si>
    <t>Gross Sav.-5th yr of 4th retirees</t>
  </si>
  <si>
    <t>Gross Sav.-9th yr of 1st retirees</t>
  </si>
  <si>
    <t>Gross Sav.-8th yr of 2nd retirees</t>
  </si>
  <si>
    <t>Gross Sav.-7th yr of 3rd retirees</t>
  </si>
  <si>
    <t>Gross Sav.-6th yr of 4th retirees</t>
  </si>
  <si>
    <t>ERI</t>
  </si>
  <si>
    <t>w/o ERI</t>
  </si>
  <si>
    <t>$50,000 ERI</t>
  </si>
  <si>
    <t>Gross Savings-retirees yr 5</t>
  </si>
  <si>
    <t>Gross Savings-retirees yr 6</t>
  </si>
  <si>
    <t>Gross Savings-retirees yr 7</t>
  </si>
  <si>
    <t>Gross Savings-retirees yr 8</t>
  </si>
  <si>
    <t>Gross Savings-retirees yr 9</t>
  </si>
  <si>
    <t>Gross Sav.-2nd yr of 5th retirees</t>
  </si>
  <si>
    <t>Gross Sav.-3rd yr of 5th retirees</t>
  </si>
  <si>
    <t>Gross Sav.-2nd yr of 6th retirees</t>
  </si>
  <si>
    <t>Gross Sav.-4th yr of 5th retirees</t>
  </si>
  <si>
    <t>Gross Sav.-3rd yr of 6th retirees</t>
  </si>
  <si>
    <t>Gross Sav.-2nd yr of 7th retirees</t>
  </si>
  <si>
    <t>Gross Sav.-5th yr of 5th retirees</t>
  </si>
  <si>
    <t>Gross Sav.-4th yr of 6th retirees</t>
  </si>
  <si>
    <t>Gross Sav.-3rd yr of 7th retirees</t>
  </si>
  <si>
    <t>Gross Sav.-2nd yr of 8th retirees</t>
  </si>
  <si>
    <t xml:space="preserve">based on 22 </t>
  </si>
  <si>
    <t>employees taking</t>
  </si>
  <si>
    <t>MPSERS rate of 17.74%- constant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</si>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</sst>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</numFmts>
  <fonts count="2" x14ac:knownFonts="1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quotePrefix="1"/>
    <xf numFmtId="42" fontId="0" fillId="0" borderId="0" xfId="0" applyNumberFormat="1"/>
    <xf numFmtId="41" fontId="0" fillId="0" borderId="0" xfId="0" applyNumberFormat="1"/>
    <xf numFmtId="41" fontId="0" fillId="0" borderId="1" xfId="0" applyNumberFormat="1" applyBorder="1"/>
    <xf numFmtId="41" fontId="0" fillId="0" borderId="2" xfId="0" applyNumberFormat="1" applyBorder="1"/>
    <xf numFmtId="0" fontId="0" fillId="0" borderId="0" xfId="0" quotePrefix="1" applyAlignment="1">
      <alignment horizontal="center"/>
    </xf>
    <xf numFmtId="42" fontId="0" fillId="0" borderId="2" xfId="0" applyNumberFormat="1" applyBorder="1"/>
    <xf numFmtId="0" fontId="0" fillId="0" borderId="0" xfId="0" applyBorder="1" applyAlignment="1">
      <alignment horizontal="center"/>
    </xf>
    <xf numFmtId="41" fontId="0" fillId="0" borderId="0" xfId="0" applyNumberFormat="1" applyBorder="1"/>
    <xf numFmtId="0" fontId="0" fillId="0" borderId="0" xfId="0" applyBorder="1"/>
    <xf numFmtId="6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44"/>
  <sheetViews>
    <sheetView tabSelected="1" workbookViewId="0">
      <selection activeCell="F3" sqref="F3"/>
    </sheetView>
  </sheetViews>
  <sheetFormatPr defaultRowHeight="12.75" x14ac:dyDescent="0.2"/>
  <cols>
    <col min="1" max="1" width="10.140625" customWidth="1"/>
    <col min="4" max="4" width="9.7109375" bestFit="1" customWidth="1"/>
    <col min="5" max="5" width="12.7109375" bestFit="1" customWidth="1"/>
    <col min="6" max="6" width="4" customWidth="1"/>
    <col min="7" max="7" width="13.140625" bestFit="1" customWidth="1"/>
    <col min="8" max="8" width="4.5703125" customWidth="1"/>
    <col min="9" max="9" width="11.85546875" bestFit="1" customWidth="1"/>
    <col min="10" max="10" width="4.85546875" customWidth="1"/>
    <col min="11" max="11" width="11.7109375" bestFit="1" customWidth="1"/>
    <col min="12" max="12" width="9.28515625" bestFit="1" customWidth="1"/>
    <col min="14" max="14" width="4.42578125" customWidth="1"/>
    <col min="15" max="15" width="9.28515625" bestFit="1" customWidth="1"/>
    <col min="17" max="17" width="5.140625" customWidth="1"/>
    <col min="18" max="18" width="11.28515625" bestFit="1" customWidth="1"/>
    <col min="24" max="24" width="11.28515625" bestFit="1" customWidth="1"/>
    <col min="25" max="25" width="3.85546875" customWidth="1"/>
    <col min="26" max="26" width="10.28515625" bestFit="1" customWidth="1"/>
    <col min="27" max="27" width="3.85546875" customWidth="1"/>
    <col min="28" max="28" width="10.28515625" bestFit="1" customWidth="1"/>
    <col min="29" max="29" width="2.7109375" customWidth="1"/>
    <col min="30" max="30" width="10.28515625" bestFit="1" customWidth="1"/>
    <col min="33" max="33" width="3.85546875" customWidth="1"/>
    <col min="36" max="36" width="2.7109375" customWidth="1"/>
    <col min="37" max="37" width="9.7109375" bestFit="1" customWidth="1"/>
  </cols>
  <sheetData>
    <row r="1" spans="1:18" x14ac:dyDescent="0.2">
      <c r="A1" t="s">
        <v>108</v>
      </c>
    </row>
    <row r="2" spans="1:18" x14ac:dyDescent="0.2">
      <c r="D2" s="1" t="s">
        <v>20</v>
      </c>
      <c r="I2" s="1" t="s">
        <v>2</v>
      </c>
      <c r="J2" s="1"/>
    </row>
    <row r="3" spans="1:18" x14ac:dyDescent="0.2">
      <c r="D3" s="2" t="s">
        <v>0</v>
      </c>
      <c r="I3" s="2" t="s">
        <v>0</v>
      </c>
      <c r="J3" s="11"/>
    </row>
    <row r="4" spans="1:18" x14ac:dyDescent="0.2">
      <c r="A4" t="s">
        <v>3</v>
      </c>
    </row>
    <row r="5" spans="1:18" x14ac:dyDescent="0.2">
      <c r="B5" t="s">
        <v>1</v>
      </c>
      <c r="D5" s="5">
        <v>36924</v>
      </c>
      <c r="E5" s="4"/>
      <c r="F5" s="4"/>
      <c r="I5" s="5">
        <v>64656</v>
      </c>
      <c r="J5" s="5"/>
    </row>
    <row r="6" spans="1:18" x14ac:dyDescent="0.2">
      <c r="B6" t="s">
        <v>4</v>
      </c>
      <c r="D6" s="6">
        <v>6550</v>
      </c>
      <c r="I6" s="6">
        <v>11470</v>
      </c>
      <c r="J6" s="6"/>
      <c r="L6" t="s">
        <v>13</v>
      </c>
      <c r="O6" t="s">
        <v>15</v>
      </c>
      <c r="R6" s="1" t="s">
        <v>18</v>
      </c>
    </row>
    <row r="7" spans="1:18" x14ac:dyDescent="0.2">
      <c r="B7" t="s">
        <v>5</v>
      </c>
      <c r="D7" s="7">
        <v>2825</v>
      </c>
      <c r="I7" s="7">
        <v>4946</v>
      </c>
      <c r="J7" s="12"/>
      <c r="L7" s="3" t="s">
        <v>14</v>
      </c>
      <c r="M7" s="3"/>
      <c r="N7" s="13"/>
      <c r="O7" s="3" t="s">
        <v>16</v>
      </c>
      <c r="P7" s="3"/>
      <c r="Q7" s="13"/>
      <c r="R7" s="2" t="s">
        <v>19</v>
      </c>
    </row>
    <row r="8" spans="1:18" x14ac:dyDescent="0.2">
      <c r="D8" s="6"/>
      <c r="I8" s="6"/>
      <c r="J8" s="6"/>
    </row>
    <row r="9" spans="1:18" ht="13.5" thickBot="1" x14ac:dyDescent="0.25">
      <c r="B9" t="s">
        <v>9</v>
      </c>
      <c r="D9" s="8">
        <f>+SUM(D5:D7)</f>
        <v>46299</v>
      </c>
      <c r="I9" s="8">
        <f>+SUM(I5:I7)</f>
        <v>81072</v>
      </c>
      <c r="J9" s="12"/>
      <c r="K9" s="15" t="s">
        <v>87</v>
      </c>
      <c r="L9" s="6">
        <f>+I9-D9</f>
        <v>34773</v>
      </c>
      <c r="M9" s="1" t="s">
        <v>12</v>
      </c>
      <c r="N9" s="1"/>
      <c r="O9" s="1">
        <v>22</v>
      </c>
      <c r="P9" s="9" t="s">
        <v>17</v>
      </c>
      <c r="Q9" s="9"/>
      <c r="R9" s="10">
        <f>+L9*O9</f>
        <v>765006</v>
      </c>
    </row>
    <row r="10" spans="1:18" ht="13.5" thickTop="1" x14ac:dyDescent="0.2">
      <c r="D10" s="6"/>
      <c r="I10" s="6"/>
      <c r="J10" s="6"/>
    </row>
    <row r="11" spans="1:18" ht="13.5" thickBot="1" x14ac:dyDescent="0.25">
      <c r="E11" s="1" t="s">
        <v>105</v>
      </c>
      <c r="I11" s="6"/>
      <c r="J11" s="6"/>
      <c r="K11" s="15" t="s">
        <v>88</v>
      </c>
      <c r="L11" s="6">
        <f>+I9-D9</f>
        <v>34773</v>
      </c>
      <c r="M11" s="1" t="s">
        <v>12</v>
      </c>
      <c r="N11" s="1"/>
      <c r="O11" s="1">
        <v>6</v>
      </c>
      <c r="P11" s="9" t="s">
        <v>17</v>
      </c>
      <c r="Q11" s="9"/>
      <c r="R11" s="10">
        <f>+L11*O11</f>
        <v>208638</v>
      </c>
    </row>
    <row r="12" spans="1:18" ht="13.5" thickTop="1" x14ac:dyDescent="0.2">
      <c r="E12" s="1" t="s">
        <v>106</v>
      </c>
      <c r="G12" s="11" t="s">
        <v>49</v>
      </c>
    </row>
    <row r="13" spans="1:18" x14ac:dyDescent="0.2">
      <c r="E13" s="13" t="s">
        <v>89</v>
      </c>
      <c r="F13" s="13"/>
      <c r="G13" s="11" t="s">
        <v>50</v>
      </c>
    </row>
    <row r="14" spans="1:18" x14ac:dyDescent="0.2">
      <c r="E14" s="2" t="s">
        <v>48</v>
      </c>
      <c r="F14" s="13"/>
      <c r="G14" s="14">
        <v>50000</v>
      </c>
      <c r="K14" s="15"/>
    </row>
    <row r="16" spans="1:18" x14ac:dyDescent="0.2">
      <c r="A16" t="s">
        <v>14</v>
      </c>
      <c r="E16" s="5">
        <f>+R9</f>
        <v>765006</v>
      </c>
      <c r="F16" s="6"/>
      <c r="G16" s="5">
        <f>+R11</f>
        <v>208638</v>
      </c>
    </row>
    <row r="17" spans="1:15" x14ac:dyDescent="0.2">
      <c r="A17" t="s">
        <v>24</v>
      </c>
      <c r="E17" s="6"/>
      <c r="F17" s="6"/>
      <c r="G17" s="6"/>
    </row>
    <row r="18" spans="1:15" x14ac:dyDescent="0.2">
      <c r="A18" t="s">
        <v>21</v>
      </c>
      <c r="E18" s="6">
        <f>-6050-(22*50000/2)-1017</f>
        <v>-557067</v>
      </c>
      <c r="F18" s="6"/>
      <c r="G18" s="6">
        <v>0</v>
      </c>
      <c r="L18" s="6"/>
      <c r="M18" s="6"/>
      <c r="N18" s="6"/>
      <c r="O18" s="6"/>
    </row>
    <row r="19" spans="1:15" x14ac:dyDescent="0.2">
      <c r="A19" t="s">
        <v>39</v>
      </c>
      <c r="E19" s="6"/>
      <c r="F19" s="6"/>
      <c r="G19" s="6"/>
      <c r="L19" s="6"/>
      <c r="M19" s="6"/>
      <c r="N19" s="6"/>
      <c r="O19" s="6"/>
    </row>
    <row r="20" spans="1:15" x14ac:dyDescent="0.2">
      <c r="A20" t="s">
        <v>40</v>
      </c>
      <c r="D20" s="1">
        <v>6</v>
      </c>
      <c r="E20" s="6">
        <v>0</v>
      </c>
      <c r="F20" s="6"/>
      <c r="G20" s="6"/>
      <c r="L20" s="6"/>
      <c r="M20" s="6"/>
      <c r="N20" s="6"/>
      <c r="O20" s="6"/>
    </row>
    <row r="21" spans="1:15" x14ac:dyDescent="0.2">
      <c r="A21" t="s">
        <v>27</v>
      </c>
      <c r="D21" s="1" t="s">
        <v>47</v>
      </c>
      <c r="E21" s="6">
        <f>+(O9-D22)*-1000</f>
        <v>-18000</v>
      </c>
      <c r="F21" s="6"/>
      <c r="G21" s="6">
        <f>+(D20-D22)*-1000</f>
        <v>-2000</v>
      </c>
      <c r="L21" s="6"/>
      <c r="M21" s="6"/>
      <c r="N21" s="6"/>
      <c r="O21" s="6"/>
    </row>
    <row r="22" spans="1:15" x14ac:dyDescent="0.2">
      <c r="A22" t="s">
        <v>37</v>
      </c>
      <c r="D22" s="1">
        <v>4</v>
      </c>
      <c r="E22" s="12">
        <f>+$D$9*$D$22</f>
        <v>185196</v>
      </c>
      <c r="F22" s="6"/>
      <c r="G22" s="6">
        <f>+D22*D9</f>
        <v>185196</v>
      </c>
      <c r="L22" s="6"/>
      <c r="M22" s="6"/>
      <c r="N22" s="6"/>
      <c r="O22" s="6"/>
    </row>
    <row r="23" spans="1:15" x14ac:dyDescent="0.2">
      <c r="A23" t="s">
        <v>22</v>
      </c>
      <c r="D23" s="1"/>
      <c r="E23" s="12"/>
      <c r="F23" s="6"/>
      <c r="G23" s="6"/>
      <c r="L23" s="6"/>
      <c r="M23" s="6"/>
      <c r="N23" s="6"/>
      <c r="O23" s="6"/>
    </row>
    <row r="24" spans="1:15" x14ac:dyDescent="0.2">
      <c r="A24" t="s">
        <v>23</v>
      </c>
      <c r="D24" s="1"/>
      <c r="E24" s="7">
        <v>0</v>
      </c>
      <c r="F24" s="6"/>
      <c r="G24" s="7">
        <f>+D20*-7500</f>
        <v>-45000</v>
      </c>
      <c r="L24" s="6"/>
      <c r="M24" s="6"/>
      <c r="N24" s="6"/>
      <c r="O24" s="6"/>
    </row>
    <row r="25" spans="1:15" x14ac:dyDescent="0.2">
      <c r="E25" s="6"/>
      <c r="F25" s="6"/>
      <c r="G25" s="6"/>
      <c r="L25" s="6"/>
      <c r="M25" s="6"/>
      <c r="N25" s="6"/>
      <c r="O25" s="6"/>
    </row>
    <row r="26" spans="1:15" ht="13.5" thickBot="1" x14ac:dyDescent="0.25">
      <c r="A26" t="s">
        <v>25</v>
      </c>
      <c r="E26" s="10">
        <f>+SUM(E16:E25)</f>
        <v>375135</v>
      </c>
      <c r="F26" s="6"/>
      <c r="G26" s="10">
        <f>+SUM(G16:G25)</f>
        <v>346834</v>
      </c>
      <c r="L26" s="6"/>
      <c r="M26" s="6"/>
      <c r="N26" s="6"/>
      <c r="O26" s="6"/>
    </row>
    <row r="27" spans="1:15" ht="13.5" thickTop="1" x14ac:dyDescent="0.2">
      <c r="E27" s="6"/>
      <c r="F27" s="6"/>
      <c r="G27" s="6"/>
      <c r="L27" s="6"/>
      <c r="M27" s="6"/>
      <c r="N27" s="6"/>
      <c r="O27" s="6"/>
    </row>
    <row r="28" spans="1:15" x14ac:dyDescent="0.2">
      <c r="E28" s="6"/>
      <c r="F28" s="6"/>
      <c r="G28" s="6"/>
      <c r="L28" s="6"/>
      <c r="M28" s="6"/>
      <c r="N28" s="6"/>
      <c r="O28" s="6"/>
    </row>
    <row r="29" spans="1:15" x14ac:dyDescent="0.2">
      <c r="A29" t="s">
        <v>26</v>
      </c>
      <c r="E29" s="6">
        <f>+E26</f>
        <v>375135</v>
      </c>
      <c r="F29" s="6"/>
      <c r="G29" s="6">
        <f>+G26</f>
        <v>346834</v>
      </c>
      <c r="L29" s="6"/>
      <c r="M29" s="6"/>
      <c r="N29" s="6"/>
      <c r="O29" s="6"/>
    </row>
    <row r="30" spans="1:15" x14ac:dyDescent="0.2">
      <c r="A30" t="s">
        <v>30</v>
      </c>
      <c r="D30" s="1">
        <v>0.05</v>
      </c>
      <c r="E30" s="6">
        <f>+E16-(E16*D30)</f>
        <v>726755.7</v>
      </c>
      <c r="F30" s="6"/>
      <c r="G30" s="6">
        <f>+G16-(G16*D30)</f>
        <v>198206.1</v>
      </c>
      <c r="L30" s="6"/>
      <c r="M30" s="6"/>
      <c r="N30" s="6"/>
      <c r="O30" s="6"/>
    </row>
    <row r="31" spans="1:15" x14ac:dyDescent="0.2">
      <c r="A31" t="s">
        <v>42</v>
      </c>
      <c r="D31" s="1">
        <v>3</v>
      </c>
      <c r="E31" s="6">
        <v>0</v>
      </c>
      <c r="F31" s="6"/>
      <c r="G31" s="6">
        <f>+D31*L11</f>
        <v>104319</v>
      </c>
      <c r="L31" s="6"/>
      <c r="M31" s="6"/>
      <c r="N31" s="6"/>
      <c r="O31" s="6"/>
    </row>
    <row r="32" spans="1:15" x14ac:dyDescent="0.2">
      <c r="A32" t="s">
        <v>28</v>
      </c>
      <c r="E32" s="6"/>
      <c r="F32" s="6"/>
      <c r="G32" s="6"/>
      <c r="L32" s="6"/>
      <c r="M32" s="6"/>
      <c r="N32" s="6"/>
      <c r="O32" s="6"/>
    </row>
    <row r="33" spans="1:15" x14ac:dyDescent="0.2">
      <c r="A33" t="s">
        <v>29</v>
      </c>
      <c r="E33" s="6">
        <f>-6050-(22*50000/2)-1017</f>
        <v>-557067</v>
      </c>
      <c r="F33" s="6"/>
      <c r="G33" s="6"/>
      <c r="L33" s="6"/>
      <c r="M33" s="6"/>
      <c r="N33" s="6"/>
      <c r="O33" s="6"/>
    </row>
    <row r="34" spans="1:15" x14ac:dyDescent="0.2">
      <c r="A34" t="s">
        <v>27</v>
      </c>
      <c r="D34" s="1">
        <f>+D31</f>
        <v>3</v>
      </c>
      <c r="E34" s="6">
        <v>0</v>
      </c>
      <c r="F34" s="6"/>
      <c r="G34" s="6">
        <f>+D34*-1000</f>
        <v>-3000</v>
      </c>
      <c r="L34" s="6"/>
      <c r="M34" s="6"/>
      <c r="N34" s="6"/>
      <c r="O34" s="6"/>
    </row>
    <row r="35" spans="1:15" x14ac:dyDescent="0.2">
      <c r="A35" t="s">
        <v>37</v>
      </c>
      <c r="D35" s="1">
        <v>0</v>
      </c>
      <c r="E35" s="12">
        <f>+$D$9*$D$35</f>
        <v>0</v>
      </c>
      <c r="F35" s="6"/>
      <c r="G35" s="12">
        <f>+$D$9*$D$35</f>
        <v>0</v>
      </c>
      <c r="L35" s="6"/>
      <c r="M35" s="6"/>
      <c r="N35" s="6"/>
      <c r="O35" s="6"/>
    </row>
    <row r="36" spans="1:15" x14ac:dyDescent="0.2">
      <c r="A36" t="s">
        <v>22</v>
      </c>
      <c r="D36" s="1"/>
      <c r="E36" s="12"/>
      <c r="F36" s="6"/>
      <c r="G36" s="6"/>
      <c r="L36" s="6"/>
      <c r="M36" s="6"/>
      <c r="N36" s="6"/>
      <c r="O36" s="6"/>
    </row>
    <row r="37" spans="1:15" x14ac:dyDescent="0.2">
      <c r="A37" t="s">
        <v>23</v>
      </c>
      <c r="D37" s="1"/>
      <c r="E37" s="7">
        <v>0</v>
      </c>
      <c r="F37" s="6"/>
      <c r="G37" s="7">
        <f>+D31*-7500</f>
        <v>-22500</v>
      </c>
      <c r="L37" s="6"/>
      <c r="M37" s="6"/>
      <c r="N37" s="6"/>
      <c r="O37" s="6"/>
    </row>
    <row r="38" spans="1:15" x14ac:dyDescent="0.2">
      <c r="E38" s="6"/>
      <c r="F38" s="6"/>
      <c r="G38" s="6"/>
      <c r="L38" s="6"/>
      <c r="M38" s="6"/>
      <c r="N38" s="6"/>
      <c r="O38" s="6"/>
    </row>
    <row r="39" spans="1:15" x14ac:dyDescent="0.2">
      <c r="E39" s="6"/>
      <c r="F39" s="6"/>
      <c r="G39" s="6"/>
      <c r="L39" s="6"/>
      <c r="N39" s="6"/>
      <c r="O39" s="6"/>
    </row>
    <row r="40" spans="1:15" ht="13.5" thickBot="1" x14ac:dyDescent="0.25">
      <c r="A40" t="s">
        <v>35</v>
      </c>
      <c r="E40" s="10">
        <f>+SUM(E29:E38)</f>
        <v>544823.69999999995</v>
      </c>
      <c r="F40" s="6"/>
      <c r="G40" s="10">
        <f>+SUM(G29:G37)</f>
        <v>623859.1</v>
      </c>
      <c r="L40" s="6"/>
      <c r="M40" s="6"/>
      <c r="N40" s="6"/>
      <c r="O40" s="6"/>
    </row>
    <row r="41" spans="1:15" ht="13.5" thickTop="1" x14ac:dyDescent="0.2">
      <c r="E41" s="6"/>
      <c r="F41" s="6"/>
      <c r="G41" s="6"/>
      <c r="L41" s="6"/>
      <c r="M41" s="6"/>
      <c r="N41" s="6"/>
      <c r="O41" s="6"/>
    </row>
    <row r="42" spans="1:15" x14ac:dyDescent="0.2">
      <c r="E42" s="6"/>
      <c r="F42" s="6"/>
      <c r="G42" s="6"/>
      <c r="L42" s="6"/>
      <c r="M42" s="6"/>
      <c r="N42" s="6"/>
      <c r="O42" s="6"/>
    </row>
    <row r="43" spans="1:15" x14ac:dyDescent="0.2">
      <c r="A43" t="s">
        <v>31</v>
      </c>
      <c r="E43" s="6">
        <f>+E40</f>
        <v>544823.69999999995</v>
      </c>
      <c r="F43" s="6"/>
      <c r="G43" s="6">
        <f>+G40</f>
        <v>623859.1</v>
      </c>
      <c r="L43" s="6"/>
      <c r="M43" s="6"/>
      <c r="N43" s="6"/>
      <c r="O43" s="6"/>
    </row>
    <row r="44" spans="1:15" x14ac:dyDescent="0.2">
      <c r="A44" t="s">
        <v>44</v>
      </c>
      <c r="D44" s="1">
        <v>0.06</v>
      </c>
      <c r="E44" s="6">
        <f>+E30-(E30*D44)</f>
        <v>683150.35800000001</v>
      </c>
      <c r="F44" s="6"/>
      <c r="G44" s="6">
        <f>+G30-(G30*D44)</f>
        <v>186313.734</v>
      </c>
      <c r="L44" s="6"/>
      <c r="M44" s="6"/>
      <c r="N44" s="6"/>
      <c r="O44" s="6"/>
    </row>
    <row r="45" spans="1:15" x14ac:dyDescent="0.2">
      <c r="A45" t="s">
        <v>43</v>
      </c>
      <c r="D45" s="1"/>
      <c r="E45" s="6"/>
      <c r="F45" s="6"/>
      <c r="G45" s="6"/>
      <c r="L45" s="6"/>
      <c r="M45" s="6"/>
      <c r="N45" s="6"/>
      <c r="O45" s="6"/>
    </row>
    <row r="46" spans="1:15" x14ac:dyDescent="0.2">
      <c r="A46" t="s">
        <v>45</v>
      </c>
      <c r="D46" s="1">
        <v>0.05</v>
      </c>
      <c r="E46" s="6">
        <v>0</v>
      </c>
      <c r="F46" s="6"/>
      <c r="G46" s="6">
        <f>+G31-(G31*D46)</f>
        <v>99103.05</v>
      </c>
      <c r="L46" s="6"/>
      <c r="M46" s="6"/>
      <c r="N46" s="6"/>
      <c r="O46" s="6"/>
    </row>
    <row r="47" spans="1:15" x14ac:dyDescent="0.2">
      <c r="A47" t="s">
        <v>41</v>
      </c>
      <c r="D47" s="1"/>
      <c r="E47" s="6"/>
      <c r="F47" s="6"/>
      <c r="G47" s="6"/>
      <c r="L47" s="6"/>
      <c r="M47" s="6"/>
      <c r="N47" s="6"/>
      <c r="O47" s="6"/>
    </row>
    <row r="48" spans="1:15" x14ac:dyDescent="0.2">
      <c r="A48" t="s">
        <v>46</v>
      </c>
      <c r="D48" s="1">
        <v>3</v>
      </c>
      <c r="E48" s="6">
        <v>0</v>
      </c>
      <c r="F48" s="6"/>
      <c r="G48" s="6">
        <f>+D48*L11</f>
        <v>104319</v>
      </c>
      <c r="L48" s="6"/>
      <c r="M48" s="6"/>
      <c r="N48" s="6"/>
      <c r="O48" s="6"/>
    </row>
    <row r="49" spans="1:15" x14ac:dyDescent="0.2">
      <c r="A49" t="s">
        <v>32</v>
      </c>
      <c r="E49" s="6"/>
      <c r="F49" s="6"/>
      <c r="G49" s="6"/>
      <c r="L49" s="6"/>
      <c r="M49" s="6"/>
      <c r="N49" s="6"/>
      <c r="O49" s="6"/>
    </row>
    <row r="50" spans="1:15" x14ac:dyDescent="0.2">
      <c r="A50" t="s">
        <v>33</v>
      </c>
      <c r="E50" s="6">
        <v>0</v>
      </c>
      <c r="F50" s="6"/>
      <c r="G50" s="6"/>
      <c r="L50" s="6"/>
      <c r="M50" s="6"/>
      <c r="N50" s="6"/>
      <c r="O50" s="6"/>
    </row>
    <row r="51" spans="1:15" x14ac:dyDescent="0.2">
      <c r="A51" t="s">
        <v>27</v>
      </c>
      <c r="D51" s="1">
        <v>3</v>
      </c>
      <c r="E51" s="6">
        <v>0</v>
      </c>
      <c r="F51" s="6"/>
      <c r="G51" s="6">
        <f>+D51*-1000</f>
        <v>-3000</v>
      </c>
      <c r="L51" s="6"/>
      <c r="M51" s="6"/>
      <c r="N51" s="6"/>
      <c r="O51" s="6"/>
    </row>
    <row r="52" spans="1:15" x14ac:dyDescent="0.2">
      <c r="A52" t="s">
        <v>37</v>
      </c>
      <c r="D52" s="1">
        <v>0</v>
      </c>
      <c r="E52" s="12">
        <f>+$D$9*$D$52</f>
        <v>0</v>
      </c>
      <c r="F52" s="6"/>
      <c r="G52" s="12">
        <f>+$D$9*$D$52</f>
        <v>0</v>
      </c>
      <c r="L52" s="6"/>
      <c r="M52" s="6"/>
      <c r="N52" s="6"/>
      <c r="O52" s="6"/>
    </row>
    <row r="53" spans="1:15" x14ac:dyDescent="0.2">
      <c r="A53" t="s">
        <v>22</v>
      </c>
      <c r="D53" s="1"/>
      <c r="E53" s="12"/>
      <c r="F53" s="6"/>
      <c r="G53" s="6"/>
      <c r="L53" s="6"/>
      <c r="M53" s="6"/>
      <c r="N53" s="6"/>
      <c r="O53" s="6"/>
    </row>
    <row r="54" spans="1:15" x14ac:dyDescent="0.2">
      <c r="A54" t="s">
        <v>23</v>
      </c>
      <c r="D54" s="1"/>
      <c r="E54" s="7">
        <v>0</v>
      </c>
      <c r="F54" s="6"/>
      <c r="G54" s="7">
        <f>+D48*-7500</f>
        <v>-22500</v>
      </c>
      <c r="L54" s="6"/>
      <c r="M54" s="6"/>
      <c r="N54" s="6"/>
      <c r="O54" s="6"/>
    </row>
    <row r="55" spans="1:15" x14ac:dyDescent="0.2">
      <c r="D55" s="13"/>
      <c r="E55" s="6"/>
      <c r="F55" s="6"/>
      <c r="G55" s="6"/>
      <c r="L55" s="6"/>
      <c r="M55" s="6"/>
      <c r="N55" s="6"/>
      <c r="O55" s="6"/>
    </row>
    <row r="56" spans="1:15" x14ac:dyDescent="0.2">
      <c r="E56" s="6"/>
      <c r="F56" s="6"/>
      <c r="G56" s="6"/>
    </row>
    <row r="57" spans="1:15" ht="13.5" thickBot="1" x14ac:dyDescent="0.25">
      <c r="A57" t="s">
        <v>34</v>
      </c>
      <c r="E57" s="10">
        <f>+SUM(E43:E55)</f>
        <v>1227974.058</v>
      </c>
      <c r="F57" s="6"/>
      <c r="G57" s="10">
        <f>+SUM(G43:G55)</f>
        <v>988094.88400000008</v>
      </c>
    </row>
    <row r="58" spans="1:15" ht="13.5" thickTop="1" x14ac:dyDescent="0.2">
      <c r="E58" s="6"/>
      <c r="F58" s="6"/>
      <c r="G58" s="6"/>
    </row>
    <row r="59" spans="1:15" x14ac:dyDescent="0.2">
      <c r="E59" s="6"/>
      <c r="F59" s="6"/>
      <c r="G59" s="6"/>
    </row>
    <row r="60" spans="1:15" x14ac:dyDescent="0.2">
      <c r="A60" t="s">
        <v>51</v>
      </c>
      <c r="E60" s="6">
        <f>+E57</f>
        <v>1227974.058</v>
      </c>
      <c r="F60" s="6"/>
      <c r="G60" s="6">
        <f>+G57</f>
        <v>988094.88400000008</v>
      </c>
    </row>
    <row r="61" spans="1:15" x14ac:dyDescent="0.2">
      <c r="A61" t="s">
        <v>64</v>
      </c>
      <c r="D61" s="1">
        <v>0.06</v>
      </c>
      <c r="E61" s="6">
        <f>+E44-(E44*D61)</f>
        <v>642161.33652000001</v>
      </c>
      <c r="F61" s="6"/>
      <c r="G61" s="6">
        <f>+G44-(G44*D61)</f>
        <v>175134.90995999999</v>
      </c>
    </row>
    <row r="62" spans="1:15" x14ac:dyDescent="0.2">
      <c r="A62" t="s">
        <v>43</v>
      </c>
      <c r="D62" s="1"/>
      <c r="E62" s="6"/>
      <c r="F62" s="6"/>
      <c r="G62" s="6"/>
    </row>
    <row r="63" spans="1:15" x14ac:dyDescent="0.2">
      <c r="A63" t="s">
        <v>66</v>
      </c>
      <c r="D63" s="1">
        <v>0.06</v>
      </c>
      <c r="E63" s="6">
        <v>0</v>
      </c>
      <c r="F63" s="6"/>
      <c r="G63" s="6">
        <f>+G46-(G46*D63)</f>
        <v>93156.866999999998</v>
      </c>
    </row>
    <row r="64" spans="1:15" x14ac:dyDescent="0.2">
      <c r="A64" t="s">
        <v>43</v>
      </c>
      <c r="D64" s="1"/>
      <c r="E64" s="6"/>
      <c r="F64" s="6"/>
      <c r="G64" s="6"/>
    </row>
    <row r="65" spans="1:15" x14ac:dyDescent="0.2">
      <c r="A65" t="s">
        <v>74</v>
      </c>
      <c r="D65" s="1">
        <v>0.05</v>
      </c>
      <c r="E65" s="6"/>
      <c r="F65" s="6"/>
      <c r="G65" s="6">
        <f>+G48-(G48*D65)</f>
        <v>99103.05</v>
      </c>
    </row>
    <row r="66" spans="1:15" x14ac:dyDescent="0.2">
      <c r="A66" t="s">
        <v>41</v>
      </c>
      <c r="D66" s="1"/>
      <c r="E66" s="6">
        <f>-12500*O35</f>
        <v>0</v>
      </c>
      <c r="F66" s="6"/>
      <c r="G66" s="6"/>
    </row>
    <row r="67" spans="1:15" x14ac:dyDescent="0.2">
      <c r="A67" t="s">
        <v>63</v>
      </c>
      <c r="D67" s="1">
        <v>3</v>
      </c>
      <c r="E67" s="6">
        <v>0</v>
      </c>
      <c r="F67" s="6"/>
      <c r="G67" s="6">
        <f>3*L9</f>
        <v>104319</v>
      </c>
    </row>
    <row r="68" spans="1:15" x14ac:dyDescent="0.2">
      <c r="A68" t="s">
        <v>27</v>
      </c>
      <c r="D68" s="1">
        <v>3</v>
      </c>
      <c r="E68" s="6">
        <v>0</v>
      </c>
      <c r="F68" s="6"/>
      <c r="G68" s="6">
        <v>-3000</v>
      </c>
    </row>
    <row r="69" spans="1:15" x14ac:dyDescent="0.2">
      <c r="A69" t="s">
        <v>37</v>
      </c>
      <c r="D69" s="1">
        <v>0</v>
      </c>
      <c r="E69" s="12">
        <f>+$D$9*$D$52</f>
        <v>0</v>
      </c>
      <c r="F69" s="6"/>
      <c r="G69" s="12">
        <f>+$D$9*$D$52</f>
        <v>0</v>
      </c>
    </row>
    <row r="70" spans="1:15" x14ac:dyDescent="0.2">
      <c r="A70" t="s">
        <v>22</v>
      </c>
      <c r="D70" s="1"/>
      <c r="E70" s="12"/>
      <c r="F70" s="6"/>
      <c r="G70" s="6"/>
      <c r="L70" s="6"/>
      <c r="M70" s="6"/>
      <c r="N70" s="6"/>
      <c r="O70" s="6"/>
    </row>
    <row r="71" spans="1:15" x14ac:dyDescent="0.2">
      <c r="A71" t="s">
        <v>23</v>
      </c>
      <c r="D71" s="1"/>
      <c r="E71" s="7">
        <v>0</v>
      </c>
      <c r="F71" s="6"/>
      <c r="G71" s="7">
        <f>3*-7500</f>
        <v>-22500</v>
      </c>
      <c r="L71" s="6"/>
      <c r="M71" s="6"/>
      <c r="N71" s="6"/>
      <c r="O71" s="6"/>
    </row>
    <row r="72" spans="1:15" x14ac:dyDescent="0.2">
      <c r="D72" s="13"/>
      <c r="E72" s="6"/>
      <c r="F72" s="6"/>
      <c r="G72" s="6"/>
    </row>
    <row r="73" spans="1:15" x14ac:dyDescent="0.2">
      <c r="E73" s="6"/>
      <c r="F73" s="6"/>
      <c r="G73" s="6"/>
    </row>
    <row r="74" spans="1:15" ht="13.5" thickBot="1" x14ac:dyDescent="0.25">
      <c r="A74" t="s">
        <v>52</v>
      </c>
      <c r="E74" s="10">
        <f>+SUM(E60:E72)</f>
        <v>1870135.3945200001</v>
      </c>
      <c r="F74" s="6"/>
      <c r="G74" s="10">
        <f>+SUM(G59:G72)</f>
        <v>1434308.7109600003</v>
      </c>
    </row>
    <row r="75" spans="1:15" ht="13.5" thickTop="1" x14ac:dyDescent="0.2">
      <c r="E75" s="6"/>
      <c r="F75" s="6"/>
      <c r="G75" s="6"/>
    </row>
    <row r="76" spans="1:15" x14ac:dyDescent="0.2">
      <c r="E76" s="6"/>
      <c r="F76" s="6"/>
      <c r="G76" s="6"/>
    </row>
    <row r="77" spans="1:15" x14ac:dyDescent="0.2">
      <c r="A77" t="s">
        <v>53</v>
      </c>
      <c r="E77" s="6">
        <f>+E74</f>
        <v>1870135.3945200001</v>
      </c>
      <c r="F77" s="6"/>
      <c r="G77" s="6">
        <f>+G74</f>
        <v>1434308.7109600003</v>
      </c>
    </row>
    <row r="78" spans="1:15" x14ac:dyDescent="0.2">
      <c r="A78" t="s">
        <v>65</v>
      </c>
      <c r="D78" s="1">
        <v>0.06</v>
      </c>
      <c r="E78" s="6">
        <f>+E61-(E61*D78)</f>
        <v>603631.65632880002</v>
      </c>
      <c r="F78" s="6"/>
      <c r="G78" s="6">
        <f>+G61-(G61*D78)</f>
        <v>164626.8153624</v>
      </c>
    </row>
    <row r="79" spans="1:15" x14ac:dyDescent="0.2">
      <c r="A79" t="s">
        <v>43</v>
      </c>
      <c r="D79" s="1"/>
      <c r="E79" s="6"/>
      <c r="F79" s="6"/>
      <c r="G79" s="6"/>
    </row>
    <row r="80" spans="1:15" x14ac:dyDescent="0.2">
      <c r="A80" t="s">
        <v>67</v>
      </c>
      <c r="D80" s="1">
        <v>0.06</v>
      </c>
      <c r="E80" s="6">
        <v>0</v>
      </c>
      <c r="F80" s="6"/>
      <c r="G80" s="6">
        <f>+G63-(G63*D80)</f>
        <v>87567.454979999995</v>
      </c>
    </row>
    <row r="81" spans="1:7" x14ac:dyDescent="0.2">
      <c r="A81" t="s">
        <v>43</v>
      </c>
      <c r="D81" s="1"/>
      <c r="E81" s="6"/>
      <c r="F81" s="6"/>
      <c r="G81" s="6"/>
    </row>
    <row r="82" spans="1:7" x14ac:dyDescent="0.2">
      <c r="A82" t="s">
        <v>68</v>
      </c>
      <c r="D82" s="1">
        <v>0.06</v>
      </c>
      <c r="E82" s="6">
        <v>0</v>
      </c>
      <c r="F82" s="6"/>
      <c r="G82" s="6">
        <f>+G65-(G65*D82)</f>
        <v>93156.866999999998</v>
      </c>
    </row>
    <row r="83" spans="1:7" x14ac:dyDescent="0.2">
      <c r="A83" t="s">
        <v>43</v>
      </c>
      <c r="D83" s="1"/>
      <c r="E83" s="6"/>
      <c r="F83" s="6"/>
      <c r="G83" s="6"/>
    </row>
    <row r="84" spans="1:7" x14ac:dyDescent="0.2">
      <c r="A84" t="s">
        <v>69</v>
      </c>
      <c r="D84" s="1">
        <v>0.05</v>
      </c>
      <c r="E84" s="6">
        <v>0</v>
      </c>
      <c r="F84" s="6"/>
      <c r="G84" s="6">
        <f>+G67-(G67*D84)</f>
        <v>99103.05</v>
      </c>
    </row>
    <row r="85" spans="1:7" x14ac:dyDescent="0.2">
      <c r="A85" t="s">
        <v>43</v>
      </c>
      <c r="D85" s="1"/>
      <c r="E85" s="6"/>
      <c r="F85" s="6"/>
      <c r="G85" s="6"/>
    </row>
    <row r="86" spans="1:7" x14ac:dyDescent="0.2">
      <c r="A86" t="s">
        <v>90</v>
      </c>
      <c r="D86" s="1">
        <v>2</v>
      </c>
      <c r="E86" s="6">
        <v>0</v>
      </c>
      <c r="F86" s="6"/>
      <c r="G86" s="6">
        <f>+D86*L11</f>
        <v>69546</v>
      </c>
    </row>
    <row r="87" spans="1:7" x14ac:dyDescent="0.2">
      <c r="A87" t="s">
        <v>27</v>
      </c>
      <c r="D87" s="1">
        <v>2</v>
      </c>
      <c r="E87" s="6">
        <v>0</v>
      </c>
      <c r="F87" s="6"/>
      <c r="G87" s="6">
        <f>-D87*1000</f>
        <v>-2000</v>
      </c>
    </row>
    <row r="88" spans="1:7" x14ac:dyDescent="0.2">
      <c r="A88" t="s">
        <v>37</v>
      </c>
      <c r="D88" s="1">
        <v>0</v>
      </c>
      <c r="E88" s="12">
        <f>+$D$9*$D$52</f>
        <v>0</v>
      </c>
      <c r="F88" s="6"/>
      <c r="G88" s="12">
        <f>+$D$9*$D$52</f>
        <v>0</v>
      </c>
    </row>
    <row r="89" spans="1:7" x14ac:dyDescent="0.2">
      <c r="A89" t="s">
        <v>22</v>
      </c>
      <c r="D89" s="1"/>
      <c r="E89" s="12"/>
      <c r="F89" s="6"/>
      <c r="G89" s="6"/>
    </row>
    <row r="90" spans="1:7" x14ac:dyDescent="0.2">
      <c r="A90" t="s">
        <v>23</v>
      </c>
      <c r="D90" s="1"/>
      <c r="E90" s="7">
        <v>0</v>
      </c>
      <c r="F90" s="6"/>
      <c r="G90" s="7">
        <f>-D87*7500</f>
        <v>-15000</v>
      </c>
    </row>
    <row r="91" spans="1:7" x14ac:dyDescent="0.2">
      <c r="D91" s="13"/>
      <c r="E91" s="6"/>
      <c r="F91" s="6"/>
      <c r="G91" s="6"/>
    </row>
    <row r="92" spans="1:7" x14ac:dyDescent="0.2">
      <c r="E92" s="6"/>
      <c r="F92" s="6"/>
      <c r="G92" s="6"/>
    </row>
    <row r="93" spans="1:7" ht="13.5" thickBot="1" x14ac:dyDescent="0.25">
      <c r="A93" t="s">
        <v>54</v>
      </c>
      <c r="E93" s="10">
        <f>+SUM(E77:E91)</f>
        <v>2473767.0508488002</v>
      </c>
      <c r="F93" s="6"/>
      <c r="G93" s="10">
        <f>+SUM(G76:G90)</f>
        <v>1931308.8983024003</v>
      </c>
    </row>
    <row r="94" spans="1:7" ht="13.5" thickTop="1" x14ac:dyDescent="0.2">
      <c r="E94" s="12"/>
      <c r="F94" s="6"/>
      <c r="G94" s="6"/>
    </row>
    <row r="95" spans="1:7" x14ac:dyDescent="0.2">
      <c r="E95" s="6"/>
      <c r="F95" s="6"/>
      <c r="G95" s="6"/>
    </row>
    <row r="96" spans="1:7" x14ac:dyDescent="0.2">
      <c r="A96" t="s">
        <v>55</v>
      </c>
      <c r="E96" s="6">
        <f>+E93</f>
        <v>2473767.0508488002</v>
      </c>
      <c r="F96" s="6"/>
      <c r="G96" s="6">
        <f>+G93</f>
        <v>1931308.8983024003</v>
      </c>
    </row>
    <row r="97" spans="1:7" x14ac:dyDescent="0.2">
      <c r="A97" t="s">
        <v>70</v>
      </c>
      <c r="D97" s="1">
        <v>0.06</v>
      </c>
      <c r="E97" s="6">
        <f>+E78-(E78*D97)</f>
        <v>567413.75694907201</v>
      </c>
      <c r="F97" s="6"/>
      <c r="G97" s="6">
        <f>+G78-(G78*D97)</f>
        <v>154749.20644065601</v>
      </c>
    </row>
    <row r="98" spans="1:7" x14ac:dyDescent="0.2">
      <c r="A98" t="s">
        <v>43</v>
      </c>
      <c r="D98" s="1"/>
      <c r="E98" s="6"/>
      <c r="F98" s="6"/>
      <c r="G98" s="6"/>
    </row>
    <row r="99" spans="1:7" x14ac:dyDescent="0.2">
      <c r="A99" t="s">
        <v>71</v>
      </c>
      <c r="D99" s="1">
        <v>0.06</v>
      </c>
      <c r="E99" s="6">
        <v>0</v>
      </c>
      <c r="F99" s="6"/>
      <c r="G99" s="6">
        <f>+G80-(G80*D99)</f>
        <v>82313.407681199998</v>
      </c>
    </row>
    <row r="100" spans="1:7" x14ac:dyDescent="0.2">
      <c r="A100" t="s">
        <v>43</v>
      </c>
      <c r="D100" s="1"/>
      <c r="E100" s="6"/>
      <c r="F100" s="6"/>
      <c r="G100" s="6"/>
    </row>
    <row r="101" spans="1:7" x14ac:dyDescent="0.2">
      <c r="A101" t="s">
        <v>72</v>
      </c>
      <c r="D101" s="1">
        <v>0.06</v>
      </c>
      <c r="E101" s="6">
        <v>0</v>
      </c>
      <c r="F101" s="6"/>
      <c r="G101" s="6">
        <f>+G82-(G82*D101)</f>
        <v>87567.454979999995</v>
      </c>
    </row>
    <row r="102" spans="1:7" x14ac:dyDescent="0.2">
      <c r="A102" t="s">
        <v>43</v>
      </c>
      <c r="D102" s="1"/>
      <c r="E102" s="6"/>
      <c r="F102" s="6"/>
      <c r="G102" s="6"/>
    </row>
    <row r="103" spans="1:7" x14ac:dyDescent="0.2">
      <c r="A103" t="s">
        <v>73</v>
      </c>
      <c r="D103" s="1">
        <v>0.06</v>
      </c>
      <c r="E103" s="6">
        <v>0</v>
      </c>
      <c r="F103" s="6"/>
      <c r="G103" s="6">
        <f>+G84-(G84*D103)</f>
        <v>93156.866999999998</v>
      </c>
    </row>
    <row r="104" spans="1:7" x14ac:dyDescent="0.2">
      <c r="A104" t="s">
        <v>43</v>
      </c>
      <c r="D104" s="1"/>
      <c r="E104" s="6"/>
      <c r="F104" s="6"/>
      <c r="G104" s="6"/>
    </row>
    <row r="105" spans="1:7" x14ac:dyDescent="0.2">
      <c r="A105" t="s">
        <v>95</v>
      </c>
      <c r="D105" s="1">
        <v>0.05</v>
      </c>
      <c r="E105" s="6">
        <v>0</v>
      </c>
      <c r="F105" s="6"/>
      <c r="G105" s="6">
        <f>+G86-(G86*D105)</f>
        <v>66068.7</v>
      </c>
    </row>
    <row r="106" spans="1:7" x14ac:dyDescent="0.2">
      <c r="A106" t="s">
        <v>41</v>
      </c>
      <c r="D106" s="1"/>
      <c r="E106" s="6"/>
      <c r="F106" s="6"/>
      <c r="G106" s="6"/>
    </row>
    <row r="107" spans="1:7" x14ac:dyDescent="0.2">
      <c r="A107" t="s">
        <v>91</v>
      </c>
      <c r="D107" s="1">
        <v>2</v>
      </c>
      <c r="E107" s="6">
        <v>0</v>
      </c>
      <c r="F107" s="6"/>
      <c r="G107" s="6">
        <f>+D107*L11</f>
        <v>69546</v>
      </c>
    </row>
    <row r="108" spans="1:7" x14ac:dyDescent="0.2">
      <c r="A108" t="s">
        <v>27</v>
      </c>
      <c r="D108" s="1">
        <v>2</v>
      </c>
      <c r="E108" s="6">
        <v>0</v>
      </c>
      <c r="F108" s="6"/>
      <c r="G108" s="6">
        <f>-D108*1000</f>
        <v>-2000</v>
      </c>
    </row>
    <row r="109" spans="1:7" x14ac:dyDescent="0.2">
      <c r="A109" t="s">
        <v>37</v>
      </c>
      <c r="D109" s="1">
        <v>0</v>
      </c>
      <c r="E109" s="12">
        <f>+$D$9*$D$52</f>
        <v>0</v>
      </c>
      <c r="F109" s="6"/>
      <c r="G109" s="12">
        <f>+$D$9*$D$52</f>
        <v>0</v>
      </c>
    </row>
    <row r="110" spans="1:7" x14ac:dyDescent="0.2">
      <c r="A110" t="s">
        <v>22</v>
      </c>
      <c r="D110" s="1"/>
      <c r="E110" s="12"/>
      <c r="F110" s="6"/>
      <c r="G110" s="6"/>
    </row>
    <row r="111" spans="1:7" x14ac:dyDescent="0.2">
      <c r="A111" t="s">
        <v>23</v>
      </c>
      <c r="D111" s="1"/>
      <c r="E111" s="7">
        <v>0</v>
      </c>
      <c r="F111" s="6"/>
      <c r="G111" s="7">
        <f>-D108*7500</f>
        <v>-15000</v>
      </c>
    </row>
    <row r="112" spans="1:7" x14ac:dyDescent="0.2">
      <c r="D112" s="13"/>
      <c r="E112" s="6"/>
      <c r="F112" s="6"/>
      <c r="G112" s="6"/>
    </row>
    <row r="113" spans="1:7" x14ac:dyDescent="0.2">
      <c r="E113" s="6"/>
      <c r="F113" s="6"/>
      <c r="G113" s="6"/>
    </row>
    <row r="114" spans="1:7" ht="13.5" thickBot="1" x14ac:dyDescent="0.25">
      <c r="A114" t="s">
        <v>56</v>
      </c>
      <c r="E114" s="10">
        <f>+SUM(E96:E112)</f>
        <v>3041180.8077978725</v>
      </c>
      <c r="F114" s="6"/>
      <c r="G114" s="10">
        <f>+SUM(G95:G111)</f>
        <v>2467710.5344042564</v>
      </c>
    </row>
    <row r="115" spans="1:7" ht="13.5" thickTop="1" x14ac:dyDescent="0.2">
      <c r="E115" s="6"/>
      <c r="F115" s="6"/>
      <c r="G115" s="6"/>
    </row>
    <row r="116" spans="1:7" x14ac:dyDescent="0.2">
      <c r="E116" s="6"/>
      <c r="F116" s="6"/>
      <c r="G116" s="6"/>
    </row>
    <row r="117" spans="1:7" x14ac:dyDescent="0.2">
      <c r="A117" t="s">
        <v>57</v>
      </c>
      <c r="E117" s="6">
        <f>+E114</f>
        <v>3041180.8077978725</v>
      </c>
      <c r="F117" s="6"/>
      <c r="G117" s="6">
        <f>+G114</f>
        <v>2467710.5344042564</v>
      </c>
    </row>
    <row r="118" spans="1:7" x14ac:dyDescent="0.2">
      <c r="A118" t="s">
        <v>75</v>
      </c>
      <c r="D118" s="1">
        <v>0.06</v>
      </c>
      <c r="E118" s="6">
        <f>+E97-(E97*D118)</f>
        <v>533368.93153212767</v>
      </c>
      <c r="F118" s="6"/>
      <c r="G118" s="6">
        <f>+G97-(G97*D118)</f>
        <v>145464.25405421664</v>
      </c>
    </row>
    <row r="119" spans="1:7" x14ac:dyDescent="0.2">
      <c r="A119" t="s">
        <v>43</v>
      </c>
      <c r="D119" s="1"/>
      <c r="E119" s="6"/>
      <c r="F119" s="6"/>
      <c r="G119" s="6"/>
    </row>
    <row r="120" spans="1:7" x14ac:dyDescent="0.2">
      <c r="A120" t="s">
        <v>76</v>
      </c>
      <c r="D120" s="1">
        <v>0.06</v>
      </c>
      <c r="E120" s="6">
        <v>0</v>
      </c>
      <c r="F120" s="6"/>
      <c r="G120" s="6">
        <f>+G99-(G99*D120)</f>
        <v>77374.603220328005</v>
      </c>
    </row>
    <row r="121" spans="1:7" x14ac:dyDescent="0.2">
      <c r="A121" t="s">
        <v>43</v>
      </c>
      <c r="D121" s="1"/>
      <c r="E121" s="6"/>
      <c r="F121" s="6"/>
      <c r="G121" s="6"/>
    </row>
    <row r="122" spans="1:7" x14ac:dyDescent="0.2">
      <c r="A122" t="s">
        <v>77</v>
      </c>
      <c r="D122" s="1">
        <v>0.06</v>
      </c>
      <c r="E122" s="6">
        <v>0</v>
      </c>
      <c r="F122" s="6"/>
      <c r="G122" s="6">
        <f>+G101-(G101*D122)</f>
        <v>82313.407681199998</v>
      </c>
    </row>
    <row r="123" spans="1:7" x14ac:dyDescent="0.2">
      <c r="A123" t="s">
        <v>43</v>
      </c>
      <c r="D123" s="1"/>
      <c r="E123" s="6"/>
      <c r="F123" s="6"/>
      <c r="G123" s="6"/>
    </row>
    <row r="124" spans="1:7" x14ac:dyDescent="0.2">
      <c r="A124" t="s">
        <v>78</v>
      </c>
      <c r="D124" s="1">
        <v>0.06</v>
      </c>
      <c r="E124" s="6">
        <v>0</v>
      </c>
      <c r="F124" s="6"/>
      <c r="G124" s="6">
        <f>+G103-(G103*D124)</f>
        <v>87567.454979999995</v>
      </c>
    </row>
    <row r="125" spans="1:7" x14ac:dyDescent="0.2">
      <c r="A125" t="s">
        <v>43</v>
      </c>
      <c r="D125" s="1"/>
      <c r="E125" s="6"/>
      <c r="F125" s="6"/>
      <c r="G125" s="6"/>
    </row>
    <row r="126" spans="1:7" x14ac:dyDescent="0.2">
      <c r="A126" t="s">
        <v>96</v>
      </c>
      <c r="D126" s="1">
        <v>0.06</v>
      </c>
      <c r="E126" s="6">
        <v>0</v>
      </c>
      <c r="F126" s="6"/>
      <c r="G126" s="6">
        <f>+G105-(G105*D126)</f>
        <v>62104.577999999994</v>
      </c>
    </row>
    <row r="127" spans="1:7" x14ac:dyDescent="0.2">
      <c r="A127" t="s">
        <v>43</v>
      </c>
      <c r="D127" s="1"/>
      <c r="E127" s="6"/>
      <c r="F127" s="6"/>
      <c r="G127" s="6"/>
    </row>
    <row r="128" spans="1:7" x14ac:dyDescent="0.2">
      <c r="A128" t="s">
        <v>97</v>
      </c>
      <c r="D128" s="1">
        <v>0.05</v>
      </c>
      <c r="E128" s="6">
        <v>0</v>
      </c>
      <c r="F128" s="6"/>
      <c r="G128" s="6">
        <f>+G107-(G107*D128)</f>
        <v>66068.7</v>
      </c>
    </row>
    <row r="129" spans="1:7" x14ac:dyDescent="0.2">
      <c r="A129" t="s">
        <v>41</v>
      </c>
      <c r="D129" s="1"/>
      <c r="E129" s="6"/>
      <c r="F129" s="6"/>
      <c r="G129" s="6"/>
    </row>
    <row r="130" spans="1:7" x14ac:dyDescent="0.2">
      <c r="A130" t="s">
        <v>92</v>
      </c>
      <c r="D130" s="1">
        <v>1</v>
      </c>
      <c r="E130" s="6">
        <v>0</v>
      </c>
      <c r="F130" s="6"/>
      <c r="G130" s="6">
        <f>+D130*L11</f>
        <v>34773</v>
      </c>
    </row>
    <row r="131" spans="1:7" x14ac:dyDescent="0.2">
      <c r="A131" t="s">
        <v>27</v>
      </c>
      <c r="D131" s="1">
        <v>1</v>
      </c>
      <c r="E131" s="6">
        <v>0</v>
      </c>
      <c r="F131" s="6"/>
      <c r="G131" s="6">
        <f>-D131*1000</f>
        <v>-1000</v>
      </c>
    </row>
    <row r="132" spans="1:7" x14ac:dyDescent="0.2">
      <c r="A132" t="s">
        <v>37</v>
      </c>
      <c r="D132" s="1">
        <v>0</v>
      </c>
      <c r="E132" s="12">
        <f>+$D$9*$D$52</f>
        <v>0</v>
      </c>
      <c r="F132" s="6"/>
      <c r="G132" s="12">
        <f>+$D$9*$D$52</f>
        <v>0</v>
      </c>
    </row>
    <row r="133" spans="1:7" x14ac:dyDescent="0.2">
      <c r="A133" t="s">
        <v>22</v>
      </c>
      <c r="D133" s="1"/>
      <c r="E133" s="12"/>
      <c r="F133" s="6"/>
      <c r="G133" s="6"/>
    </row>
    <row r="134" spans="1:7" x14ac:dyDescent="0.2">
      <c r="A134" t="s">
        <v>23</v>
      </c>
      <c r="D134" s="1"/>
      <c r="E134" s="7">
        <v>0</v>
      </c>
      <c r="F134" s="6"/>
      <c r="G134" s="7">
        <f>-D131*7500</f>
        <v>-7500</v>
      </c>
    </row>
    <row r="135" spans="1:7" x14ac:dyDescent="0.2">
      <c r="D135" s="13"/>
      <c r="E135" s="6"/>
      <c r="F135" s="6"/>
      <c r="G135" s="6"/>
    </row>
    <row r="136" spans="1:7" x14ac:dyDescent="0.2">
      <c r="E136" s="6"/>
      <c r="F136" s="6"/>
      <c r="G136" s="6"/>
    </row>
    <row r="137" spans="1:7" ht="13.5" thickBot="1" x14ac:dyDescent="0.25">
      <c r="A137" t="s">
        <v>58</v>
      </c>
      <c r="E137" s="10">
        <f>+SUM(E117:E135)-1</f>
        <v>3574548.7393300002</v>
      </c>
      <c r="F137" s="6"/>
      <c r="G137" s="10">
        <f>+SUM(G116:G134)</f>
        <v>3014876.5323400018</v>
      </c>
    </row>
    <row r="138" spans="1:7" ht="13.5" thickTop="1" x14ac:dyDescent="0.2">
      <c r="E138" s="6"/>
      <c r="F138" s="6"/>
      <c r="G138" s="6"/>
    </row>
    <row r="139" spans="1:7" x14ac:dyDescent="0.2">
      <c r="E139" s="6"/>
      <c r="F139" s="6"/>
      <c r="G139" s="6"/>
    </row>
    <row r="140" spans="1:7" x14ac:dyDescent="0.2">
      <c r="A140" t="s">
        <v>59</v>
      </c>
      <c r="E140" s="6">
        <f>+E137</f>
        <v>3574548.7393300002</v>
      </c>
      <c r="F140" s="6"/>
      <c r="G140" s="6">
        <f>+G137</f>
        <v>3014876.5323400018</v>
      </c>
    </row>
    <row r="141" spans="1:7" x14ac:dyDescent="0.2">
      <c r="A141" t="s">
        <v>79</v>
      </c>
      <c r="D141" s="1">
        <v>0.06</v>
      </c>
      <c r="E141" s="6">
        <f>+E118-(E118*D141)</f>
        <v>501366.79564020003</v>
      </c>
      <c r="F141" s="6"/>
      <c r="G141" s="6">
        <f>+G118-(G118*D141)</f>
        <v>136736.39881096364</v>
      </c>
    </row>
    <row r="142" spans="1:7" x14ac:dyDescent="0.2">
      <c r="A142" t="s">
        <v>43</v>
      </c>
      <c r="D142" s="1"/>
      <c r="E142" s="6"/>
      <c r="F142" s="6"/>
      <c r="G142" s="6"/>
    </row>
    <row r="143" spans="1:7" x14ac:dyDescent="0.2">
      <c r="A143" t="s">
        <v>80</v>
      </c>
      <c r="D143" s="1">
        <v>0.06</v>
      </c>
      <c r="E143" s="6">
        <v>0</v>
      </c>
      <c r="F143" s="6"/>
      <c r="G143" s="6">
        <f>+G120-(G120*D143)</f>
        <v>72732.127027108319</v>
      </c>
    </row>
    <row r="144" spans="1:7" x14ac:dyDescent="0.2">
      <c r="A144" t="s">
        <v>43</v>
      </c>
      <c r="D144" s="1"/>
      <c r="E144" s="6"/>
      <c r="F144" s="6"/>
      <c r="G144" s="6"/>
    </row>
    <row r="145" spans="1:7" x14ac:dyDescent="0.2">
      <c r="A145" t="s">
        <v>81</v>
      </c>
      <c r="D145" s="1">
        <v>0.06</v>
      </c>
      <c r="E145" s="6">
        <v>0</v>
      </c>
      <c r="F145" s="6"/>
      <c r="G145" s="6">
        <f>+G122-(G122*D145)</f>
        <v>77374.603220328005</v>
      </c>
    </row>
    <row r="146" spans="1:7" x14ac:dyDescent="0.2">
      <c r="A146" t="s">
        <v>43</v>
      </c>
      <c r="D146" s="1"/>
      <c r="E146" s="6"/>
      <c r="F146" s="6"/>
      <c r="G146" s="6"/>
    </row>
    <row r="147" spans="1:7" x14ac:dyDescent="0.2">
      <c r="A147" t="s">
        <v>82</v>
      </c>
      <c r="D147" s="1">
        <v>0.06</v>
      </c>
      <c r="E147" s="6">
        <v>0</v>
      </c>
      <c r="F147" s="6"/>
      <c r="G147" s="6">
        <f>+G124-(G124*D147)</f>
        <v>82313.407681199998</v>
      </c>
    </row>
    <row r="148" spans="1:7" x14ac:dyDescent="0.2">
      <c r="A148" t="s">
        <v>43</v>
      </c>
      <c r="D148" s="1"/>
      <c r="E148" s="6"/>
      <c r="F148" s="6"/>
      <c r="G148" s="6"/>
    </row>
    <row r="149" spans="1:7" x14ac:dyDescent="0.2">
      <c r="A149" t="s">
        <v>98</v>
      </c>
      <c r="D149" s="1">
        <v>0.06</v>
      </c>
      <c r="E149" s="6">
        <v>0</v>
      </c>
      <c r="F149" s="6"/>
      <c r="G149" s="6">
        <f>+G126-(G126*D149)</f>
        <v>58378.303319999992</v>
      </c>
    </row>
    <row r="150" spans="1:7" x14ac:dyDescent="0.2">
      <c r="A150" t="s">
        <v>43</v>
      </c>
      <c r="D150" s="1"/>
      <c r="E150" s="6"/>
      <c r="F150" s="6"/>
      <c r="G150" s="6"/>
    </row>
    <row r="151" spans="1:7" x14ac:dyDescent="0.2">
      <c r="A151" t="s">
        <v>99</v>
      </c>
      <c r="D151" s="1">
        <v>0.06</v>
      </c>
      <c r="E151" s="6">
        <v>0</v>
      </c>
      <c r="F151" s="6"/>
      <c r="G151" s="6">
        <f>+G128-(G128*D151)</f>
        <v>62104.577999999994</v>
      </c>
    </row>
    <row r="152" spans="1:7" x14ac:dyDescent="0.2">
      <c r="A152" t="s">
        <v>43</v>
      </c>
      <c r="D152" s="1"/>
      <c r="E152" s="6"/>
      <c r="F152" s="6"/>
      <c r="G152" s="6"/>
    </row>
    <row r="153" spans="1:7" x14ac:dyDescent="0.2">
      <c r="A153" t="s">
        <v>100</v>
      </c>
      <c r="D153" s="1">
        <v>0.05</v>
      </c>
      <c r="E153" s="6">
        <v>0</v>
      </c>
      <c r="F153" s="6"/>
      <c r="G153" s="6">
        <f>+G130-(G130*D153)</f>
        <v>33034.35</v>
      </c>
    </row>
    <row r="154" spans="1:7" x14ac:dyDescent="0.2">
      <c r="A154" t="s">
        <v>41</v>
      </c>
      <c r="D154" s="1"/>
      <c r="E154" s="6"/>
      <c r="F154" s="6"/>
      <c r="G154" s="6"/>
    </row>
    <row r="155" spans="1:7" x14ac:dyDescent="0.2">
      <c r="A155" t="s">
        <v>93</v>
      </c>
      <c r="D155" s="1">
        <v>1</v>
      </c>
      <c r="E155" s="6">
        <v>0</v>
      </c>
      <c r="F155" s="6"/>
      <c r="G155" s="6">
        <f>+D155*L11</f>
        <v>34773</v>
      </c>
    </row>
    <row r="156" spans="1:7" x14ac:dyDescent="0.2">
      <c r="A156" t="s">
        <v>27</v>
      </c>
      <c r="D156" s="1">
        <v>1</v>
      </c>
      <c r="E156" s="6">
        <v>0</v>
      </c>
      <c r="F156" s="6"/>
      <c r="G156" s="6">
        <f>-D156*1000</f>
        <v>-1000</v>
      </c>
    </row>
    <row r="157" spans="1:7" x14ac:dyDescent="0.2">
      <c r="A157" t="s">
        <v>37</v>
      </c>
      <c r="D157" s="1">
        <v>0</v>
      </c>
      <c r="E157" s="12">
        <f>+$D$9*$D$52</f>
        <v>0</v>
      </c>
      <c r="F157" s="6"/>
      <c r="G157" s="12">
        <f>+$D$9*$D$52</f>
        <v>0</v>
      </c>
    </row>
    <row r="158" spans="1:7" x14ac:dyDescent="0.2">
      <c r="A158" t="s">
        <v>22</v>
      </c>
      <c r="D158" s="1"/>
      <c r="E158" s="12"/>
      <c r="F158" s="6"/>
      <c r="G158" s="6"/>
    </row>
    <row r="159" spans="1:7" x14ac:dyDescent="0.2">
      <c r="A159" t="s">
        <v>23</v>
      </c>
      <c r="D159" s="1"/>
      <c r="E159" s="7">
        <v>0</v>
      </c>
      <c r="F159" s="6"/>
      <c r="G159" s="7">
        <f>-D156*7500</f>
        <v>-7500</v>
      </c>
    </row>
    <row r="160" spans="1:7" x14ac:dyDescent="0.2">
      <c r="D160" s="13"/>
      <c r="E160" s="6"/>
      <c r="F160" s="6"/>
      <c r="G160" s="6"/>
    </row>
    <row r="161" spans="1:7" x14ac:dyDescent="0.2">
      <c r="E161" s="6"/>
      <c r="F161" s="6"/>
      <c r="G161" s="6"/>
    </row>
    <row r="162" spans="1:7" ht="13.5" thickBot="1" x14ac:dyDescent="0.25">
      <c r="A162" t="s">
        <v>60</v>
      </c>
      <c r="E162" s="10">
        <f>+SUM(E140:E160)</f>
        <v>4075915.5349702002</v>
      </c>
      <c r="F162" s="6"/>
      <c r="G162" s="10">
        <f>+SUM(G140:G160)</f>
        <v>3563823.3003996024</v>
      </c>
    </row>
    <row r="163" spans="1:7" ht="13.5" thickTop="1" x14ac:dyDescent="0.2">
      <c r="E163" s="6"/>
      <c r="F163" s="6"/>
      <c r="G163" s="6"/>
    </row>
    <row r="164" spans="1:7" x14ac:dyDescent="0.2">
      <c r="E164" s="6"/>
      <c r="F164" s="6"/>
      <c r="G164" s="6"/>
    </row>
    <row r="165" spans="1:7" x14ac:dyDescent="0.2">
      <c r="A165" t="s">
        <v>61</v>
      </c>
      <c r="E165" s="6">
        <f>+E162</f>
        <v>4075915.5349702002</v>
      </c>
      <c r="F165" s="6"/>
      <c r="G165" s="6">
        <f>+G162</f>
        <v>3563823.3003996024</v>
      </c>
    </row>
    <row r="166" spans="1:7" x14ac:dyDescent="0.2">
      <c r="A166" t="s">
        <v>83</v>
      </c>
      <c r="D166" s="1">
        <v>0.06</v>
      </c>
      <c r="E166" s="6">
        <f>+E141-(E141*D166)</f>
        <v>471284.78790178802</v>
      </c>
      <c r="F166" s="6"/>
      <c r="G166" s="6">
        <f>+G141-(G141*D166)</f>
        <v>128532.21488230582</v>
      </c>
    </row>
    <row r="167" spans="1:7" x14ac:dyDescent="0.2">
      <c r="A167" t="s">
        <v>43</v>
      </c>
      <c r="D167" s="1"/>
      <c r="E167" s="6"/>
      <c r="F167" s="6"/>
      <c r="G167" s="6"/>
    </row>
    <row r="168" spans="1:7" x14ac:dyDescent="0.2">
      <c r="A168" t="s">
        <v>84</v>
      </c>
      <c r="D168" s="1">
        <v>0.06</v>
      </c>
      <c r="E168" s="6">
        <v>0</v>
      </c>
      <c r="F168" s="6"/>
      <c r="G168" s="6">
        <f>+G143-(G143*D168)</f>
        <v>68368.199405481821</v>
      </c>
    </row>
    <row r="169" spans="1:7" x14ac:dyDescent="0.2">
      <c r="A169" t="s">
        <v>43</v>
      </c>
      <c r="D169" s="1"/>
      <c r="E169" s="6"/>
      <c r="F169" s="6"/>
      <c r="G169" s="6"/>
    </row>
    <row r="170" spans="1:7" x14ac:dyDescent="0.2">
      <c r="A170" t="s">
        <v>85</v>
      </c>
      <c r="D170" s="1">
        <v>0.06</v>
      </c>
      <c r="E170" s="6">
        <v>0</v>
      </c>
      <c r="F170" s="6"/>
      <c r="G170" s="6">
        <f>+G145-(G145*D170)</f>
        <v>72732.127027108319</v>
      </c>
    </row>
    <row r="171" spans="1:7" x14ac:dyDescent="0.2">
      <c r="A171" t="s">
        <v>43</v>
      </c>
      <c r="D171" s="1"/>
      <c r="E171" s="6"/>
      <c r="F171" s="6"/>
      <c r="G171" s="6"/>
    </row>
    <row r="172" spans="1:7" x14ac:dyDescent="0.2">
      <c r="A172" t="s">
        <v>86</v>
      </c>
      <c r="D172" s="1">
        <v>0.06</v>
      </c>
      <c r="E172" s="6">
        <v>0</v>
      </c>
      <c r="F172" s="6"/>
      <c r="G172" s="6">
        <f>+G147-(G147*D172)</f>
        <v>77374.603220328005</v>
      </c>
    </row>
    <row r="173" spans="1:7" x14ac:dyDescent="0.2">
      <c r="A173" t="s">
        <v>43</v>
      </c>
      <c r="D173" s="1"/>
      <c r="E173" s="6"/>
      <c r="F173" s="6"/>
      <c r="G173" s="6"/>
    </row>
    <row r="174" spans="1:7" x14ac:dyDescent="0.2">
      <c r="A174" t="s">
        <v>101</v>
      </c>
      <c r="D174" s="1">
        <v>0.06</v>
      </c>
      <c r="E174" s="6">
        <v>0</v>
      </c>
      <c r="F174" s="6"/>
      <c r="G174" s="6">
        <f>+G149-(G149*D174)</f>
        <v>54875.605120799992</v>
      </c>
    </row>
    <row r="175" spans="1:7" x14ac:dyDescent="0.2">
      <c r="A175" t="s">
        <v>43</v>
      </c>
      <c r="D175" s="1"/>
      <c r="E175" s="6"/>
      <c r="F175" s="6"/>
      <c r="G175" s="6"/>
    </row>
    <row r="176" spans="1:7" x14ac:dyDescent="0.2">
      <c r="A176" t="s">
        <v>102</v>
      </c>
      <c r="D176" s="1">
        <v>0.06</v>
      </c>
      <c r="E176" s="6">
        <v>0</v>
      </c>
      <c r="F176" s="6"/>
      <c r="G176" s="6">
        <f>+G151-(G151*D176)</f>
        <v>58378.303319999992</v>
      </c>
    </row>
    <row r="177" spans="1:11" x14ac:dyDescent="0.2">
      <c r="A177" t="s">
        <v>43</v>
      </c>
      <c r="D177" s="1"/>
      <c r="E177" s="6"/>
      <c r="F177" s="6"/>
      <c r="G177" s="6"/>
    </row>
    <row r="178" spans="1:11" x14ac:dyDescent="0.2">
      <c r="A178" t="s">
        <v>103</v>
      </c>
      <c r="D178" s="1">
        <v>0.06</v>
      </c>
      <c r="E178" s="6">
        <v>0</v>
      </c>
      <c r="F178" s="6"/>
      <c r="G178" s="6">
        <f>+G153-(G153*D178)</f>
        <v>31052.288999999997</v>
      </c>
    </row>
    <row r="179" spans="1:11" x14ac:dyDescent="0.2">
      <c r="A179" t="s">
        <v>43</v>
      </c>
      <c r="D179" s="1"/>
      <c r="E179" s="6"/>
      <c r="F179" s="6"/>
      <c r="G179" s="6"/>
    </row>
    <row r="180" spans="1:11" x14ac:dyDescent="0.2">
      <c r="A180" t="s">
        <v>104</v>
      </c>
      <c r="D180" s="1">
        <v>0.05</v>
      </c>
      <c r="E180" s="6">
        <v>0</v>
      </c>
      <c r="F180" s="6"/>
      <c r="G180" s="6">
        <f>+G155-(G155*D180)</f>
        <v>33034.35</v>
      </c>
    </row>
    <row r="181" spans="1:11" x14ac:dyDescent="0.2">
      <c r="A181" t="s">
        <v>41</v>
      </c>
      <c r="D181" s="1"/>
      <c r="E181" s="6"/>
      <c r="F181" s="6"/>
      <c r="G181" s="6"/>
    </row>
    <row r="182" spans="1:11" x14ac:dyDescent="0.2">
      <c r="A182" t="s">
        <v>94</v>
      </c>
      <c r="D182" s="1">
        <v>1</v>
      </c>
      <c r="E182" s="6">
        <v>0</v>
      </c>
      <c r="F182" s="6"/>
      <c r="G182" s="6">
        <f>+D182*L11</f>
        <v>34773</v>
      </c>
    </row>
    <row r="183" spans="1:11" x14ac:dyDescent="0.2">
      <c r="A183" t="s">
        <v>27</v>
      </c>
      <c r="D183" s="1">
        <v>1</v>
      </c>
      <c r="E183" s="6">
        <v>0</v>
      </c>
      <c r="F183" s="6"/>
      <c r="G183" s="6">
        <f>-D183*1000</f>
        <v>-1000</v>
      </c>
    </row>
    <row r="184" spans="1:11" x14ac:dyDescent="0.2">
      <c r="A184" t="s">
        <v>37</v>
      </c>
      <c r="D184" s="1">
        <v>0</v>
      </c>
      <c r="E184" s="12">
        <f>+$D$9*$D$52</f>
        <v>0</v>
      </c>
      <c r="F184" s="6"/>
      <c r="G184" s="12">
        <f>+$D$9*$D$52</f>
        <v>0</v>
      </c>
    </row>
    <row r="185" spans="1:11" x14ac:dyDescent="0.2">
      <c r="A185" t="s">
        <v>22</v>
      </c>
      <c r="D185" s="1"/>
      <c r="E185" s="12"/>
      <c r="F185" s="6"/>
      <c r="G185" s="6"/>
    </row>
    <row r="186" spans="1:11" x14ac:dyDescent="0.2">
      <c r="A186" t="s">
        <v>23</v>
      </c>
      <c r="D186" s="1"/>
      <c r="E186" s="7">
        <v>0</v>
      </c>
      <c r="F186" s="6"/>
      <c r="G186" s="7">
        <f>-D183*7500</f>
        <v>-7500</v>
      </c>
    </row>
    <row r="187" spans="1:11" x14ac:dyDescent="0.2">
      <c r="D187" s="13"/>
      <c r="E187" s="6"/>
      <c r="F187" s="6"/>
      <c r="G187" s="6"/>
    </row>
    <row r="188" spans="1:11" x14ac:dyDescent="0.2">
      <c r="E188" s="6"/>
      <c r="F188" s="6"/>
      <c r="G188" s="6"/>
    </row>
    <row r="189" spans="1:11" ht="13.5" thickBot="1" x14ac:dyDescent="0.25">
      <c r="A189" t="s">
        <v>62</v>
      </c>
      <c r="E189" s="10">
        <f>+SUM(E165:E187)</f>
        <v>4547200.3228719886</v>
      </c>
      <c r="F189" s="6"/>
      <c r="G189" s="10">
        <f>+SUM(G165:G187)</f>
        <v>4114443.9923756267</v>
      </c>
    </row>
    <row r="190" spans="1:11" ht="13.5" thickTop="1" x14ac:dyDescent="0.2">
      <c r="E190" s="12"/>
      <c r="F190" s="6"/>
      <c r="G190" s="12"/>
      <c r="H190" s="6"/>
      <c r="I190" s="12"/>
      <c r="J190" s="6"/>
      <c r="K190" s="12"/>
    </row>
    <row r="191" spans="1:11" x14ac:dyDescent="0.2">
      <c r="E191" s="12"/>
      <c r="F191" s="6"/>
      <c r="G191" s="12"/>
      <c r="H191" s="6"/>
      <c r="I191" s="12"/>
      <c r="J191" s="6"/>
      <c r="K191" s="12"/>
    </row>
    <row r="192" spans="1:11" x14ac:dyDescent="0.2">
      <c r="B192" s="3" t="s">
        <v>6</v>
      </c>
      <c r="C192" s="3"/>
      <c r="E192" s="6"/>
      <c r="F192" s="6"/>
      <c r="G192" s="6"/>
    </row>
    <row r="193" spans="2:7" x14ac:dyDescent="0.2">
      <c r="B193" t="s">
        <v>7</v>
      </c>
      <c r="E193" s="6"/>
      <c r="F193" s="6"/>
      <c r="G193" s="6"/>
    </row>
    <row r="194" spans="2:7" x14ac:dyDescent="0.2">
      <c r="C194" t="s">
        <v>38</v>
      </c>
      <c r="E194" s="6"/>
      <c r="F194" s="6"/>
      <c r="G194" s="6"/>
    </row>
    <row r="195" spans="2:7" x14ac:dyDescent="0.2">
      <c r="B195" t="s">
        <v>36</v>
      </c>
      <c r="E195" s="6"/>
      <c r="F195" s="6"/>
      <c r="G195" s="6"/>
    </row>
    <row r="196" spans="2:7" x14ac:dyDescent="0.2">
      <c r="B196" t="s">
        <v>8</v>
      </c>
      <c r="E196" s="6"/>
      <c r="F196" s="6"/>
      <c r="G196" s="6"/>
    </row>
    <row r="197" spans="2:7" x14ac:dyDescent="0.2">
      <c r="B197" t="s">
        <v>10</v>
      </c>
      <c r="E197" s="6"/>
      <c r="F197" s="6"/>
      <c r="G197" s="6"/>
    </row>
    <row r="198" spans="2:7" x14ac:dyDescent="0.2">
      <c r="C198" t="s">
        <v>11</v>
      </c>
      <c r="E198" s="6"/>
      <c r="F198" s="6"/>
      <c r="G198" s="6"/>
    </row>
    <row r="199" spans="2:7" x14ac:dyDescent="0.2">
      <c r="E199" s="6"/>
      <c r="F199" s="6"/>
      <c r="G199" s="6"/>
    </row>
    <row r="200" spans="2:7" x14ac:dyDescent="0.2">
      <c r="E200" s="6"/>
      <c r="F200" s="6"/>
      <c r="G200" s="6"/>
    </row>
    <row r="201" spans="2:7" x14ac:dyDescent="0.2">
      <c r="E201" s="6"/>
      <c r="F201" s="6"/>
      <c r="G201" s="6"/>
    </row>
    <row r="202" spans="2:7" x14ac:dyDescent="0.2">
      <c r="E202" s="6"/>
      <c r="F202" s="6"/>
      <c r="G202" s="6"/>
    </row>
    <row r="203" spans="2:7" x14ac:dyDescent="0.2">
      <c r="E203" s="6"/>
      <c r="F203" s="6"/>
      <c r="G203" s="6"/>
    </row>
    <row r="204" spans="2:7" x14ac:dyDescent="0.2">
      <c r="E204" s="6"/>
      <c r="F204" s="6"/>
      <c r="G204" s="6"/>
    </row>
    <row r="205" spans="2:7" x14ac:dyDescent="0.2">
      <c r="E205" s="6"/>
      <c r="F205" s="6"/>
      <c r="G205" s="6"/>
    </row>
    <row r="206" spans="2:7" x14ac:dyDescent="0.2">
      <c r="E206" s="6"/>
      <c r="F206" s="6"/>
      <c r="G206" s="6"/>
    </row>
    <row r="207" spans="2:7" x14ac:dyDescent="0.2">
      <c r="E207" s="6"/>
      <c r="F207" s="6"/>
      <c r="G207" s="6"/>
    </row>
    <row r="208" spans="2:7" x14ac:dyDescent="0.2">
      <c r="E208" s="6"/>
      <c r="F208" s="6"/>
      <c r="G208" s="6"/>
    </row>
    <row r="209" spans="5:7" x14ac:dyDescent="0.2">
      <c r="E209" s="6"/>
      <c r="F209" s="6"/>
      <c r="G209" s="6"/>
    </row>
    <row r="210" spans="5:7" x14ac:dyDescent="0.2">
      <c r="E210" s="6"/>
      <c r="F210" s="6"/>
      <c r="G210" s="6"/>
    </row>
    <row r="211" spans="5:7" x14ac:dyDescent="0.2">
      <c r="E211" s="6"/>
      <c r="F211" s="6"/>
      <c r="G211" s="6"/>
    </row>
    <row r="212" spans="5:7" x14ac:dyDescent="0.2">
      <c r="E212" s="6"/>
      <c r="F212" s="6"/>
      <c r="G212" s="6"/>
    </row>
    <row r="213" spans="5:7" x14ac:dyDescent="0.2">
      <c r="E213" s="6"/>
      <c r="F213" s="6"/>
      <c r="G213" s="6"/>
    </row>
    <row r="214" spans="5:7" x14ac:dyDescent="0.2">
      <c r="E214" s="6"/>
      <c r="F214" s="6"/>
      <c r="G214" s="6"/>
    </row>
    <row r="215" spans="5:7" x14ac:dyDescent="0.2">
      <c r="E215" s="6"/>
      <c r="F215" s="6"/>
      <c r="G215" s="6"/>
    </row>
    <row r="216" spans="5:7" x14ac:dyDescent="0.2">
      <c r="E216" s="6"/>
      <c r="F216" s="6"/>
      <c r="G216" s="6"/>
    </row>
    <row r="217" spans="5:7" x14ac:dyDescent="0.2">
      <c r="E217" s="6"/>
      <c r="F217" s="6"/>
      <c r="G217" s="6"/>
    </row>
    <row r="218" spans="5:7" x14ac:dyDescent="0.2">
      <c r="E218" s="6"/>
      <c r="F218" s="6"/>
      <c r="G218" s="6"/>
    </row>
    <row r="219" spans="5:7" x14ac:dyDescent="0.2">
      <c r="E219" s="6"/>
      <c r="F219" s="6"/>
      <c r="G219" s="6"/>
    </row>
    <row r="220" spans="5:7" x14ac:dyDescent="0.2">
      <c r="E220" s="6"/>
      <c r="F220" s="6"/>
      <c r="G220" s="6"/>
    </row>
    <row r="221" spans="5:7" x14ac:dyDescent="0.2">
      <c r="E221" s="6"/>
      <c r="F221" s="6"/>
      <c r="G221" s="6"/>
    </row>
    <row r="222" spans="5:7" x14ac:dyDescent="0.2">
      <c r="E222" s="6"/>
      <c r="F222" s="6"/>
      <c r="G222" s="6"/>
    </row>
    <row r="223" spans="5:7" x14ac:dyDescent="0.2">
      <c r="E223" s="6"/>
      <c r="F223" s="6"/>
      <c r="G223" s="6"/>
    </row>
    <row r="224" spans="5:7" x14ac:dyDescent="0.2">
      <c r="E224" s="6"/>
      <c r="F224" s="6"/>
      <c r="G224" s="6"/>
    </row>
    <row r="225" spans="5:7" x14ac:dyDescent="0.2">
      <c r="E225" s="6"/>
      <c r="F225" s="6"/>
      <c r="G225" s="6"/>
    </row>
    <row r="226" spans="5:7" x14ac:dyDescent="0.2">
      <c r="E226" s="6"/>
      <c r="F226" s="6"/>
      <c r="G226" s="6"/>
    </row>
    <row r="227" spans="5:7" x14ac:dyDescent="0.2">
      <c r="E227" s="6"/>
      <c r="F227" s="6"/>
      <c r="G227" s="6"/>
    </row>
    <row r="228" spans="5:7" x14ac:dyDescent="0.2">
      <c r="E228" s="6"/>
      <c r="F228" s="6"/>
      <c r="G228" s="6"/>
    </row>
    <row r="229" spans="5:7" x14ac:dyDescent="0.2">
      <c r="E229" s="6"/>
      <c r="F229" s="6"/>
      <c r="G229" s="6"/>
    </row>
    <row r="230" spans="5:7" x14ac:dyDescent="0.2">
      <c r="E230" s="6"/>
      <c r="F230" s="6"/>
      <c r="G230" s="6"/>
    </row>
    <row r="231" spans="5:7" x14ac:dyDescent="0.2">
      <c r="E231" s="6"/>
      <c r="F231" s="6"/>
      <c r="G231" s="6"/>
    </row>
    <row r="232" spans="5:7" x14ac:dyDescent="0.2">
      <c r="E232" s="6"/>
      <c r="F232" s="6"/>
      <c r="G232" s="6"/>
    </row>
    <row r="233" spans="5:7" x14ac:dyDescent="0.2">
      <c r="E233" s="6"/>
      <c r="F233" s="6"/>
      <c r="G233" s="6"/>
    </row>
    <row r="234" spans="5:7" x14ac:dyDescent="0.2">
      <c r="E234" s="6"/>
      <c r="F234" s="6"/>
      <c r="G234" s="6"/>
    </row>
    <row r="235" spans="5:7" x14ac:dyDescent="0.2">
      <c r="E235" s="6"/>
      <c r="F235" s="6"/>
      <c r="G235" s="6"/>
    </row>
    <row r="236" spans="5:7" x14ac:dyDescent="0.2">
      <c r="E236" s="6"/>
      <c r="F236" s="6"/>
      <c r="G236" s="6"/>
    </row>
    <row r="237" spans="5:7" x14ac:dyDescent="0.2">
      <c r="E237" s="6"/>
      <c r="F237" s="6"/>
      <c r="G237" s="6"/>
    </row>
    <row r="238" spans="5:7" x14ac:dyDescent="0.2">
      <c r="E238" s="6"/>
      <c r="F238" s="6"/>
      <c r="G238" s="6"/>
    </row>
    <row r="239" spans="5:7" x14ac:dyDescent="0.2">
      <c r="E239" s="6"/>
      <c r="F239" s="6"/>
      <c r="G239" s="6"/>
    </row>
    <row r="240" spans="5:7" x14ac:dyDescent="0.2">
      <c r="E240" s="6"/>
      <c r="F240" s="6"/>
      <c r="G240" s="6"/>
    </row>
    <row r="241" spans="5:7" x14ac:dyDescent="0.2">
      <c r="E241" s="6"/>
      <c r="F241" s="6"/>
      <c r="G241" s="6"/>
    </row>
    <row r="242" spans="5:7" x14ac:dyDescent="0.2">
      <c r="E242" s="6"/>
      <c r="F242" s="6"/>
      <c r="G242" s="6"/>
    </row>
    <row r="243" spans="5:7" x14ac:dyDescent="0.2">
      <c r="E243" s="6"/>
      <c r="F243" s="6"/>
      <c r="G243" s="6"/>
    </row>
    <row r="244" spans="5:7" x14ac:dyDescent="0.2">
      <c r="E244" s="6"/>
      <c r="F244" s="6"/>
      <c r="G244" s="6"/>
    </row>
  </sheetData>
  <phoneticPr fontId="1" type="noConversion"/>
  <pageMargins left="0.75" right="0.75" top="1" bottom="1" header="0.5" footer="0.5"/>
  <pageSetup scale="74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19"/>
  <sheetViews>
    <sheetView workbookViewId="0"/>
  </sheetViews>
  <sheetFormatPr defaultRowHeight="12.75" x14ac:dyDescent="0.2"/>
  <cols>
    <col min="1" max="1" width="10.140625" customWidth="1"/>
    <col min="4" max="4" width="9.7109375" bestFit="1" customWidth="1"/>
    <col min="5" max="5" width="12.7109375" bestFit="1" customWidth="1"/>
    <col min="6" max="6" width="4" customWidth="1"/>
    <col min="7" max="7" width="13.140625" bestFit="1" customWidth="1"/>
    <col min="8" max="8" width="4.5703125" customWidth="1"/>
    <col min="9" max="9" width="11.85546875" bestFit="1" customWidth="1"/>
    <col min="10" max="10" width="4.85546875" customWidth="1"/>
    <col min="11" max="11" width="11.7109375" bestFit="1" customWidth="1"/>
    <col min="12" max="12" width="9.28515625" bestFit="1" customWidth="1"/>
    <col min="14" max="14" width="4.42578125" customWidth="1"/>
    <col min="15" max="15" width="9.28515625" bestFit="1" customWidth="1"/>
    <col min="17" max="17" width="5.140625" customWidth="1"/>
    <col min="18" max="18" width="11.28515625" bestFit="1" customWidth="1"/>
    <col min="24" max="24" width="11.28515625" bestFit="1" customWidth="1"/>
    <col min="25" max="25" width="3.85546875" customWidth="1"/>
    <col min="26" max="26" width="10.28515625" bestFit="1" customWidth="1"/>
    <col min="27" max="27" width="3.85546875" customWidth="1"/>
    <col min="28" max="28" width="10.28515625" bestFit="1" customWidth="1"/>
    <col min="29" max="29" width="2.7109375" customWidth="1"/>
    <col min="30" max="30" width="10.28515625" bestFit="1" customWidth="1"/>
    <col min="33" max="33" width="3.85546875" customWidth="1"/>
    <col min="36" max="36" width="2.7109375" customWidth="1"/>
    <col min="37" max="37" width="9.7109375" bestFit="1" customWidth="1"/>
  </cols>
  <sheetData>
    <row r="1" spans="1:18" x14ac:dyDescent="0.2">
      <c r="A1" t="s">
        <v>108</v>
      </c>
    </row>
    <row r="2" spans="1:18" x14ac:dyDescent="0.2">
      <c r="D2" s="1" t="s">
        <v>20</v>
      </c>
      <c r="I2" s="1" t="s">
        <v>2</v>
      </c>
      <c r="J2" s="1"/>
    </row>
    <row r="3" spans="1:18" x14ac:dyDescent="0.2">
      <c r="D3" s="2" t="s">
        <v>0</v>
      </c>
      <c r="I3" s="2" t="s">
        <v>0</v>
      </c>
      <c r="J3" s="11"/>
    </row>
    <row r="4" spans="1:18" x14ac:dyDescent="0.2">
      <c r="A4" t="s">
        <v>3</v>
      </c>
    </row>
    <row r="5" spans="1:18" x14ac:dyDescent="0.2">
      <c r="B5" t="s">
        <v>1</v>
      </c>
      <c r="D5" s="5">
        <v>36924</v>
      </c>
      <c r="E5" s="4"/>
      <c r="F5" s="4"/>
      <c r="I5" s="5">
        <v>64656</v>
      </c>
      <c r="J5" s="5"/>
    </row>
    <row r="6" spans="1:18" x14ac:dyDescent="0.2">
      <c r="B6" t="s">
        <v>4</v>
      </c>
      <c r="D6" s="6">
        <v>6550</v>
      </c>
      <c r="I6" s="6">
        <v>11470</v>
      </c>
      <c r="J6" s="6"/>
      <c r="L6" t="s">
        <v>13</v>
      </c>
      <c r="O6" t="s">
        <v>15</v>
      </c>
      <c r="R6" s="1" t="s">
        <v>18</v>
      </c>
    </row>
    <row r="7" spans="1:18" x14ac:dyDescent="0.2">
      <c r="B7" t="s">
        <v>5</v>
      </c>
      <c r="D7" s="7">
        <v>2825</v>
      </c>
      <c r="I7" s="7">
        <v>4946</v>
      </c>
      <c r="J7" s="12"/>
      <c r="L7" s="3" t="s">
        <v>14</v>
      </c>
      <c r="M7" s="3"/>
      <c r="N7" s="13"/>
      <c r="O7" s="3" t="s">
        <v>16</v>
      </c>
      <c r="P7" s="3"/>
      <c r="Q7" s="13"/>
      <c r="R7" s="2" t="s">
        <v>19</v>
      </c>
    </row>
    <row r="8" spans="1:18" x14ac:dyDescent="0.2">
      <c r="D8" s="6"/>
      <c r="I8" s="6"/>
      <c r="J8" s="6"/>
    </row>
    <row r="9" spans="1:18" ht="13.5" thickBot="1" x14ac:dyDescent="0.25">
      <c r="B9" t="s">
        <v>9</v>
      </c>
      <c r="D9" s="8">
        <f>+SUM(D5:D7)</f>
        <v>46299</v>
      </c>
      <c r="I9" s="8">
        <f>+SUM(I5:I7)</f>
        <v>81072</v>
      </c>
      <c r="J9" s="12"/>
      <c r="K9" s="15" t="s">
        <v>87</v>
      </c>
      <c r="L9" s="6">
        <f>+I9-D9</f>
        <v>34773</v>
      </c>
      <c r="M9" s="1" t="s">
        <v>12</v>
      </c>
      <c r="N9" s="1"/>
      <c r="O9" s="1">
        <v>22</v>
      </c>
      <c r="P9" s="9" t="s">
        <v>17</v>
      </c>
      <c r="Q9" s="9"/>
      <c r="R9" s="10">
        <f>+L9*O9</f>
        <v>765006</v>
      </c>
    </row>
    <row r="10" spans="1:18" ht="13.5" thickTop="1" x14ac:dyDescent="0.2">
      <c r="D10" s="6"/>
      <c r="I10" s="6"/>
      <c r="J10" s="6"/>
    </row>
    <row r="11" spans="1:18" ht="13.5" thickBot="1" x14ac:dyDescent="0.25">
      <c r="E11" s="1" t="s">
        <v>105</v>
      </c>
      <c r="I11" s="6"/>
      <c r="J11" s="6"/>
      <c r="K11" s="15" t="s">
        <v>88</v>
      </c>
      <c r="L11" s="6">
        <f>+I9-D9</f>
        <v>34773</v>
      </c>
      <c r="M11" s="1" t="s">
        <v>12</v>
      </c>
      <c r="N11" s="1"/>
      <c r="O11" s="1">
        <v>6</v>
      </c>
      <c r="P11" s="9" t="s">
        <v>17</v>
      </c>
      <c r="Q11" s="9"/>
      <c r="R11" s="10">
        <f>+L11*O11</f>
        <v>208638</v>
      </c>
    </row>
    <row r="12" spans="1:18" ht="13.5" thickTop="1" x14ac:dyDescent="0.2">
      <c r="E12" s="1" t="s">
        <v>106</v>
      </c>
      <c r="G12" s="11" t="s">
        <v>49</v>
      </c>
    </row>
    <row r="13" spans="1:18" x14ac:dyDescent="0.2">
      <c r="E13" s="13" t="s">
        <v>89</v>
      </c>
      <c r="F13" s="13"/>
      <c r="G13" s="11" t="s">
        <v>50</v>
      </c>
    </row>
    <row r="14" spans="1:18" x14ac:dyDescent="0.2">
      <c r="E14" s="2" t="s">
        <v>48</v>
      </c>
      <c r="F14" s="13"/>
      <c r="G14" s="14">
        <v>50000</v>
      </c>
      <c r="K14" s="15"/>
    </row>
    <row r="16" spans="1:18" x14ac:dyDescent="0.2">
      <c r="A16" t="s">
        <v>14</v>
      </c>
      <c r="E16" s="5">
        <f>+R9</f>
        <v>765006</v>
      </c>
      <c r="F16" s="6"/>
      <c r="G16" s="5">
        <f>+R11</f>
        <v>208638</v>
      </c>
    </row>
    <row r="17" spans="1:15" x14ac:dyDescent="0.2">
      <c r="A17" t="s">
        <v>24</v>
      </c>
      <c r="E17" s="6"/>
      <c r="F17" s="6"/>
      <c r="G17" s="6"/>
    </row>
    <row r="18" spans="1:15" x14ac:dyDescent="0.2">
      <c r="A18" t="s">
        <v>21</v>
      </c>
      <c r="E18" s="6">
        <f>-6050-(22*50000/2)-1017</f>
        <v>-557067</v>
      </c>
      <c r="F18" s="6"/>
      <c r="G18" s="6">
        <v>0</v>
      </c>
      <c r="L18" s="6"/>
      <c r="M18" s="6"/>
      <c r="N18" s="6"/>
      <c r="O18" s="6"/>
    </row>
    <row r="19" spans="1:15" x14ac:dyDescent="0.2">
      <c r="A19" t="s">
        <v>39</v>
      </c>
      <c r="E19" s="6"/>
      <c r="F19" s="6"/>
      <c r="G19" s="6"/>
      <c r="L19" s="6"/>
      <c r="M19" s="6"/>
      <c r="N19" s="6"/>
      <c r="O19" s="6"/>
    </row>
    <row r="20" spans="1:15" x14ac:dyDescent="0.2">
      <c r="A20" t="s">
        <v>40</v>
      </c>
      <c r="D20" s="1">
        <v>6</v>
      </c>
      <c r="E20" s="6">
        <v>0</v>
      </c>
      <c r="F20" s="6"/>
      <c r="G20" s="6"/>
      <c r="L20" s="6"/>
      <c r="M20" s="6"/>
      <c r="N20" s="6"/>
      <c r="O20" s="6"/>
    </row>
    <row r="21" spans="1:15" x14ac:dyDescent="0.2">
      <c r="A21" t="s">
        <v>27</v>
      </c>
      <c r="D21" s="1" t="s">
        <v>47</v>
      </c>
      <c r="E21" s="6">
        <f>+(O9-D22)*-1000</f>
        <v>-18000</v>
      </c>
      <c r="F21" s="6"/>
      <c r="G21" s="6">
        <f>+(D20-D22)*-1000</f>
        <v>-2000</v>
      </c>
      <c r="L21" s="6"/>
      <c r="M21" s="6"/>
      <c r="N21" s="6"/>
      <c r="O21" s="6"/>
    </row>
    <row r="22" spans="1:15" x14ac:dyDescent="0.2">
      <c r="A22" t="s">
        <v>37</v>
      </c>
      <c r="D22" s="1">
        <v>4</v>
      </c>
      <c r="E22" s="12">
        <f>+$D$9*$D$22</f>
        <v>185196</v>
      </c>
      <c r="F22" s="6"/>
      <c r="G22" s="6">
        <f>+D22*D9</f>
        <v>185196</v>
      </c>
      <c r="L22" s="6"/>
      <c r="M22" s="6"/>
      <c r="N22" s="6"/>
      <c r="O22" s="6"/>
    </row>
    <row r="23" spans="1:15" x14ac:dyDescent="0.2">
      <c r="A23" t="s">
        <v>22</v>
      </c>
      <c r="D23" s="1"/>
      <c r="E23" s="12"/>
      <c r="F23" s="6"/>
      <c r="G23" s="6"/>
      <c r="L23" s="6"/>
      <c r="M23" s="6"/>
      <c r="N23" s="6"/>
      <c r="O23" s="6"/>
    </row>
    <row r="24" spans="1:15" x14ac:dyDescent="0.2">
      <c r="A24" t="s">
        <v>23</v>
      </c>
      <c r="D24" s="1"/>
      <c r="E24" s="7">
        <v>0</v>
      </c>
      <c r="F24" s="6"/>
      <c r="G24" s="7">
        <f>+D20*-7500</f>
        <v>-45000</v>
      </c>
      <c r="L24" s="6"/>
      <c r="M24" s="6"/>
      <c r="N24" s="6"/>
      <c r="O24" s="6"/>
    </row>
    <row r="25" spans="1:15" x14ac:dyDescent="0.2">
      <c r="E25" s="6"/>
      <c r="F25" s="6"/>
      <c r="G25" s="6"/>
      <c r="L25" s="6"/>
      <c r="M25" s="6"/>
      <c r="N25" s="6"/>
      <c r="O25" s="6"/>
    </row>
    <row r="26" spans="1:15" ht="13.5" thickBot="1" x14ac:dyDescent="0.25">
      <c r="A26" t="s">
        <v>25</v>
      </c>
      <c r="E26" s="10">
        <f>+SUM(E16:E25)</f>
        <v>375135</v>
      </c>
      <c r="F26" s="6"/>
      <c r="G26" s="10">
        <f>+SUM(G16:G25)</f>
        <v>346834</v>
      </c>
      <c r="L26" s="6"/>
      <c r="M26" s="6"/>
      <c r="N26" s="6"/>
      <c r="O26" s="6"/>
    </row>
    <row r="27" spans="1:15" ht="13.5" thickTop="1" x14ac:dyDescent="0.2">
      <c r="E27" s="6"/>
      <c r="F27" s="6"/>
      <c r="G27" s="6"/>
      <c r="L27" s="6"/>
      <c r="M27" s="6"/>
      <c r="N27" s="6"/>
      <c r="O27" s="6"/>
    </row>
    <row r="28" spans="1:15" x14ac:dyDescent="0.2">
      <c r="E28" s="6"/>
      <c r="F28" s="6"/>
      <c r="G28" s="6"/>
      <c r="L28" s="6"/>
      <c r="M28" s="6"/>
      <c r="N28" s="6"/>
      <c r="O28" s="6"/>
    </row>
    <row r="29" spans="1:15" x14ac:dyDescent="0.2">
      <c r="A29" t="s">
        <v>26</v>
      </c>
      <c r="E29" s="6">
        <f>+E26</f>
        <v>375135</v>
      </c>
      <c r="F29" s="6"/>
      <c r="G29" s="6">
        <f>+G26</f>
        <v>346834</v>
      </c>
      <c r="L29" s="6"/>
      <c r="M29" s="6"/>
      <c r="N29" s="6"/>
      <c r="O29" s="6"/>
    </row>
    <row r="30" spans="1:15" x14ac:dyDescent="0.2">
      <c r="A30" t="s">
        <v>30</v>
      </c>
      <c r="D30" s="1">
        <v>0.05</v>
      </c>
      <c r="E30" s="6">
        <f>+E16-(E16*D30)</f>
        <v>726755.7</v>
      </c>
      <c r="F30" s="6"/>
      <c r="G30" s="6">
        <f>+G16-(G16*D30)</f>
        <v>198206.1</v>
      </c>
      <c r="L30" s="6"/>
      <c r="M30" s="6"/>
      <c r="N30" s="6"/>
      <c r="O30" s="6"/>
    </row>
    <row r="31" spans="1:15" x14ac:dyDescent="0.2">
      <c r="A31" t="s">
        <v>42</v>
      </c>
      <c r="D31" s="1">
        <v>6</v>
      </c>
      <c r="E31" s="6">
        <v>0</v>
      </c>
      <c r="F31" s="6"/>
      <c r="G31" s="6">
        <f>+D31*L11</f>
        <v>208638</v>
      </c>
      <c r="L31" s="6"/>
      <c r="M31" s="6"/>
      <c r="N31" s="6"/>
      <c r="O31" s="6"/>
    </row>
    <row r="32" spans="1:15" x14ac:dyDescent="0.2">
      <c r="A32" t="s">
        <v>28</v>
      </c>
      <c r="E32" s="6"/>
      <c r="F32" s="6"/>
      <c r="G32" s="6"/>
      <c r="L32" s="6"/>
      <c r="M32" s="6"/>
      <c r="N32" s="6"/>
      <c r="O32" s="6"/>
    </row>
    <row r="33" spans="1:15" x14ac:dyDescent="0.2">
      <c r="A33" t="s">
        <v>29</v>
      </c>
      <c r="E33" s="6">
        <f>-6050-(22*50000/2)-1017</f>
        <v>-557067</v>
      </c>
      <c r="F33" s="6"/>
      <c r="G33" s="6"/>
      <c r="L33" s="6"/>
      <c r="M33" s="6"/>
      <c r="N33" s="6"/>
      <c r="O33" s="6"/>
    </row>
    <row r="34" spans="1:15" x14ac:dyDescent="0.2">
      <c r="A34" t="s">
        <v>27</v>
      </c>
      <c r="D34" s="1">
        <f>+D31</f>
        <v>6</v>
      </c>
      <c r="E34" s="6">
        <v>0</v>
      </c>
      <c r="F34" s="6"/>
      <c r="G34" s="6">
        <f>+D34*-1000</f>
        <v>-6000</v>
      </c>
      <c r="L34" s="6"/>
      <c r="M34" s="6"/>
      <c r="N34" s="6"/>
      <c r="O34" s="6"/>
    </row>
    <row r="35" spans="1:15" x14ac:dyDescent="0.2">
      <c r="A35" t="s">
        <v>37</v>
      </c>
      <c r="D35" s="1">
        <v>0</v>
      </c>
      <c r="E35" s="12">
        <f>+$D$9*$D$35</f>
        <v>0</v>
      </c>
      <c r="F35" s="6"/>
      <c r="G35" s="12">
        <f>+$D$9*$D$35</f>
        <v>0</v>
      </c>
      <c r="L35" s="6"/>
      <c r="M35" s="6"/>
      <c r="N35" s="6"/>
      <c r="O35" s="6"/>
    </row>
    <row r="36" spans="1:15" x14ac:dyDescent="0.2">
      <c r="A36" t="s">
        <v>22</v>
      </c>
      <c r="D36" s="1"/>
      <c r="E36" s="12"/>
      <c r="F36" s="6"/>
      <c r="G36" s="6"/>
      <c r="L36" s="6"/>
      <c r="M36" s="6"/>
      <c r="N36" s="6"/>
      <c r="O36" s="6"/>
    </row>
    <row r="37" spans="1:15" x14ac:dyDescent="0.2">
      <c r="A37" t="s">
        <v>23</v>
      </c>
      <c r="D37" s="1"/>
      <c r="E37" s="7">
        <v>0</v>
      </c>
      <c r="F37" s="6"/>
      <c r="G37" s="7">
        <f>+D31*-7500</f>
        <v>-45000</v>
      </c>
      <c r="L37" s="6"/>
      <c r="M37" s="6"/>
      <c r="N37" s="6"/>
      <c r="O37" s="6"/>
    </row>
    <row r="38" spans="1:15" x14ac:dyDescent="0.2">
      <c r="E38" s="6"/>
      <c r="F38" s="6"/>
      <c r="G38" s="6"/>
      <c r="L38" s="6"/>
      <c r="M38" s="6"/>
      <c r="N38" s="6"/>
      <c r="O38" s="6"/>
    </row>
    <row r="39" spans="1:15" x14ac:dyDescent="0.2">
      <c r="E39" s="6"/>
      <c r="F39" s="6"/>
      <c r="G39" s="6"/>
      <c r="L39" s="6"/>
      <c r="N39" s="6"/>
      <c r="O39" s="6"/>
    </row>
    <row r="40" spans="1:15" ht="13.5" thickBot="1" x14ac:dyDescent="0.25">
      <c r="A40" t="s">
        <v>35</v>
      </c>
      <c r="E40" s="10">
        <f>+SUM(E29:E38)</f>
        <v>544823.69999999995</v>
      </c>
      <c r="F40" s="6"/>
      <c r="G40" s="10">
        <f>+SUM(G29:G37)</f>
        <v>702678.1</v>
      </c>
      <c r="L40" s="6"/>
      <c r="M40" s="6"/>
      <c r="N40" s="6"/>
      <c r="O40" s="6"/>
    </row>
    <row r="41" spans="1:15" ht="13.5" thickTop="1" x14ac:dyDescent="0.2">
      <c r="E41" s="6"/>
      <c r="F41" s="6"/>
      <c r="G41" s="6"/>
      <c r="L41" s="6"/>
      <c r="M41" s="6"/>
      <c r="N41" s="6"/>
      <c r="O41" s="6"/>
    </row>
    <row r="42" spans="1:15" x14ac:dyDescent="0.2">
      <c r="E42" s="6"/>
      <c r="F42" s="6"/>
      <c r="G42" s="6"/>
      <c r="L42" s="6"/>
      <c r="M42" s="6"/>
      <c r="N42" s="6"/>
      <c r="O42" s="6"/>
    </row>
    <row r="43" spans="1:15" x14ac:dyDescent="0.2">
      <c r="A43" t="s">
        <v>31</v>
      </c>
      <c r="E43" s="6">
        <f>+E40</f>
        <v>544823.69999999995</v>
      </c>
      <c r="F43" s="6"/>
      <c r="G43" s="6">
        <f>+G40</f>
        <v>702678.1</v>
      </c>
      <c r="L43" s="6"/>
      <c r="M43" s="6"/>
      <c r="N43" s="6"/>
      <c r="O43" s="6"/>
    </row>
    <row r="44" spans="1:15" x14ac:dyDescent="0.2">
      <c r="A44" t="s">
        <v>44</v>
      </c>
      <c r="D44" s="1">
        <v>0.06</v>
      </c>
      <c r="E44" s="6">
        <f>+E30-(E30*D44)</f>
        <v>683150.35800000001</v>
      </c>
      <c r="F44" s="6"/>
      <c r="G44" s="6">
        <f>+G30-(G30*D44)</f>
        <v>186313.734</v>
      </c>
      <c r="L44" s="6"/>
      <c r="M44" s="6"/>
      <c r="N44" s="6"/>
      <c r="O44" s="6"/>
    </row>
    <row r="45" spans="1:15" x14ac:dyDescent="0.2">
      <c r="A45" t="s">
        <v>43</v>
      </c>
      <c r="D45" s="1"/>
      <c r="E45" s="6"/>
      <c r="F45" s="6"/>
      <c r="G45" s="6"/>
      <c r="L45" s="6"/>
      <c r="M45" s="6"/>
      <c r="N45" s="6"/>
      <c r="O45" s="6"/>
    </row>
    <row r="46" spans="1:15" x14ac:dyDescent="0.2">
      <c r="A46" t="s">
        <v>45</v>
      </c>
      <c r="D46" s="1">
        <v>0.05</v>
      </c>
      <c r="E46" s="6">
        <v>0</v>
      </c>
      <c r="F46" s="6"/>
      <c r="G46" s="6">
        <f>+G31-(G31*D46)</f>
        <v>198206.1</v>
      </c>
      <c r="L46" s="6"/>
      <c r="M46" s="6"/>
      <c r="N46" s="6"/>
      <c r="O46" s="6"/>
    </row>
    <row r="47" spans="1:15" x14ac:dyDescent="0.2">
      <c r="A47" t="s">
        <v>41</v>
      </c>
      <c r="D47" s="1"/>
      <c r="E47" s="6"/>
      <c r="F47" s="6"/>
      <c r="G47" s="6"/>
      <c r="L47" s="6"/>
      <c r="M47" s="6"/>
      <c r="N47" s="6"/>
      <c r="O47" s="6"/>
    </row>
    <row r="48" spans="1:15" x14ac:dyDescent="0.2">
      <c r="A48" t="s">
        <v>46</v>
      </c>
      <c r="D48" s="1">
        <v>6</v>
      </c>
      <c r="E48" s="6">
        <v>0</v>
      </c>
      <c r="F48" s="6"/>
      <c r="G48" s="6">
        <f>+D48*L11</f>
        <v>208638</v>
      </c>
      <c r="L48" s="6"/>
      <c r="M48" s="6"/>
      <c r="N48" s="6"/>
      <c r="O48" s="6"/>
    </row>
    <row r="49" spans="1:15" x14ac:dyDescent="0.2">
      <c r="A49" t="s">
        <v>32</v>
      </c>
      <c r="E49" s="6"/>
      <c r="F49" s="6"/>
      <c r="G49" s="6"/>
      <c r="L49" s="6"/>
      <c r="M49" s="6"/>
      <c r="N49" s="6"/>
      <c r="O49" s="6"/>
    </row>
    <row r="50" spans="1:15" x14ac:dyDescent="0.2">
      <c r="A50" t="s">
        <v>33</v>
      </c>
      <c r="E50" s="6">
        <v>0</v>
      </c>
      <c r="F50" s="6"/>
      <c r="G50" s="6"/>
      <c r="L50" s="6"/>
      <c r="M50" s="6"/>
      <c r="N50" s="6"/>
      <c r="O50" s="6"/>
    </row>
    <row r="51" spans="1:15" x14ac:dyDescent="0.2">
      <c r="A51" t="s">
        <v>27</v>
      </c>
      <c r="D51" s="1">
        <v>6</v>
      </c>
      <c r="E51" s="6">
        <v>0</v>
      </c>
      <c r="F51" s="6"/>
      <c r="G51" s="6">
        <f>+D51*-1000</f>
        <v>-6000</v>
      </c>
      <c r="L51" s="6"/>
      <c r="M51" s="6"/>
      <c r="N51" s="6"/>
      <c r="O51" s="6"/>
    </row>
    <row r="52" spans="1:15" x14ac:dyDescent="0.2">
      <c r="A52" t="s">
        <v>37</v>
      </c>
      <c r="D52" s="1">
        <v>0</v>
      </c>
      <c r="E52" s="12">
        <f>+$D$9*$D$52</f>
        <v>0</v>
      </c>
      <c r="F52" s="6"/>
      <c r="G52" s="12">
        <f>+$D$9*$D$52</f>
        <v>0</v>
      </c>
      <c r="L52" s="6"/>
      <c r="M52" s="6"/>
      <c r="N52" s="6"/>
      <c r="O52" s="6"/>
    </row>
    <row r="53" spans="1:15" x14ac:dyDescent="0.2">
      <c r="A53" t="s">
        <v>22</v>
      </c>
      <c r="D53" s="1"/>
      <c r="E53" s="12"/>
      <c r="F53" s="6"/>
      <c r="G53" s="6"/>
      <c r="L53" s="6"/>
      <c r="M53" s="6"/>
      <c r="N53" s="6"/>
      <c r="O53" s="6"/>
    </row>
    <row r="54" spans="1:15" x14ac:dyDescent="0.2">
      <c r="A54" t="s">
        <v>23</v>
      </c>
      <c r="D54" s="1"/>
      <c r="E54" s="7">
        <v>0</v>
      </c>
      <c r="F54" s="6"/>
      <c r="G54" s="7">
        <f>+D48*-7500</f>
        <v>-45000</v>
      </c>
      <c r="L54" s="6"/>
      <c r="M54" s="6"/>
      <c r="N54" s="6"/>
      <c r="O54" s="6"/>
    </row>
    <row r="55" spans="1:15" x14ac:dyDescent="0.2">
      <c r="D55" s="13"/>
      <c r="E55" s="6"/>
      <c r="F55" s="6"/>
      <c r="G55" s="6"/>
      <c r="L55" s="6"/>
      <c r="M55" s="6"/>
      <c r="N55" s="6"/>
      <c r="O55" s="6"/>
    </row>
    <row r="56" spans="1:15" x14ac:dyDescent="0.2">
      <c r="E56" s="6"/>
      <c r="F56" s="6"/>
      <c r="G56" s="6"/>
    </row>
    <row r="57" spans="1:15" ht="13.5" thickBot="1" x14ac:dyDescent="0.25">
      <c r="A57" t="s">
        <v>34</v>
      </c>
      <c r="E57" s="10">
        <f>+SUM(E43:E55)</f>
        <v>1227974.058</v>
      </c>
      <c r="F57" s="6"/>
      <c r="G57" s="10">
        <f>+SUM(G43:G55)</f>
        <v>1244835.9340000001</v>
      </c>
    </row>
    <row r="58" spans="1:15" ht="13.5" thickTop="1" x14ac:dyDescent="0.2">
      <c r="E58" s="6"/>
      <c r="F58" s="6"/>
      <c r="G58" s="6"/>
    </row>
    <row r="59" spans="1:15" x14ac:dyDescent="0.2">
      <c r="E59" s="6"/>
      <c r="F59" s="6"/>
      <c r="G59" s="6"/>
    </row>
    <row r="60" spans="1:15" x14ac:dyDescent="0.2">
      <c r="A60" t="s">
        <v>51</v>
      </c>
      <c r="E60" s="6">
        <f>+E57</f>
        <v>1227974.058</v>
      </c>
      <c r="F60" s="6"/>
      <c r="G60" s="6">
        <f>+G57</f>
        <v>1244835.9340000001</v>
      </c>
    </row>
    <row r="61" spans="1:15" x14ac:dyDescent="0.2">
      <c r="A61" t="s">
        <v>64</v>
      </c>
      <c r="D61" s="1">
        <v>0.06</v>
      </c>
      <c r="E61" s="6">
        <f>+E44-(E44*D61)</f>
        <v>642161.33652000001</v>
      </c>
      <c r="F61" s="6"/>
      <c r="G61" s="6">
        <f>+G44-(G44*D61)</f>
        <v>175134.90995999999</v>
      </c>
    </row>
    <row r="62" spans="1:15" x14ac:dyDescent="0.2">
      <c r="A62" t="s">
        <v>43</v>
      </c>
      <c r="D62" s="1"/>
      <c r="E62" s="6"/>
      <c r="F62" s="6"/>
      <c r="G62" s="6"/>
    </row>
    <row r="63" spans="1:15" x14ac:dyDescent="0.2">
      <c r="A63" t="s">
        <v>66</v>
      </c>
      <c r="D63" s="1">
        <v>0.06</v>
      </c>
      <c r="E63" s="6">
        <v>0</v>
      </c>
      <c r="F63" s="6"/>
      <c r="G63" s="6">
        <f>+G46-(G46*D63)</f>
        <v>186313.734</v>
      </c>
    </row>
    <row r="64" spans="1:15" x14ac:dyDescent="0.2">
      <c r="A64" t="s">
        <v>43</v>
      </c>
      <c r="D64" s="1"/>
      <c r="E64" s="6"/>
      <c r="F64" s="6"/>
      <c r="G64" s="6"/>
    </row>
    <row r="65" spans="1:15" x14ac:dyDescent="0.2">
      <c r="A65" t="s">
        <v>74</v>
      </c>
      <c r="D65" s="1">
        <v>0.05</v>
      </c>
      <c r="E65" s="6"/>
      <c r="F65" s="6"/>
      <c r="G65" s="6">
        <f>+G48-(G48*D65)</f>
        <v>198206.1</v>
      </c>
    </row>
    <row r="66" spans="1:15" x14ac:dyDescent="0.2">
      <c r="A66" t="s">
        <v>41</v>
      </c>
      <c r="D66" s="1"/>
      <c r="E66" s="6">
        <f>-12500*O35</f>
        <v>0</v>
      </c>
      <c r="F66" s="6"/>
      <c r="G66" s="6"/>
    </row>
    <row r="67" spans="1:15" x14ac:dyDescent="0.2">
      <c r="A67" t="s">
        <v>63</v>
      </c>
      <c r="D67" s="1">
        <v>4</v>
      </c>
      <c r="E67" s="6">
        <v>0</v>
      </c>
      <c r="F67" s="6"/>
      <c r="G67" s="6">
        <f>+D67*L11</f>
        <v>139092</v>
      </c>
    </row>
    <row r="68" spans="1:15" x14ac:dyDescent="0.2">
      <c r="A68" t="s">
        <v>27</v>
      </c>
      <c r="D68" s="1">
        <v>4</v>
      </c>
      <c r="E68" s="6">
        <v>0</v>
      </c>
      <c r="F68" s="6"/>
      <c r="G68" s="6">
        <f>-D68*1000</f>
        <v>-4000</v>
      </c>
    </row>
    <row r="69" spans="1:15" x14ac:dyDescent="0.2">
      <c r="A69" t="s">
        <v>37</v>
      </c>
      <c r="D69" s="1">
        <v>0</v>
      </c>
      <c r="E69" s="12">
        <f>+$D$9*$D$52</f>
        <v>0</v>
      </c>
      <c r="F69" s="6"/>
      <c r="G69" s="12">
        <f>+$D$9*$D$52</f>
        <v>0</v>
      </c>
    </row>
    <row r="70" spans="1:15" x14ac:dyDescent="0.2">
      <c r="A70" t="s">
        <v>22</v>
      </c>
      <c r="D70" s="1"/>
      <c r="E70" s="12"/>
      <c r="F70" s="6"/>
      <c r="G70" s="6"/>
      <c r="L70" s="6"/>
      <c r="M70" s="6"/>
      <c r="N70" s="6"/>
      <c r="O70" s="6"/>
    </row>
    <row r="71" spans="1:15" x14ac:dyDescent="0.2">
      <c r="A71" t="s">
        <v>23</v>
      </c>
      <c r="D71" s="1"/>
      <c r="E71" s="7">
        <v>0</v>
      </c>
      <c r="F71" s="6"/>
      <c r="G71" s="7">
        <f>-D68*7500</f>
        <v>-30000</v>
      </c>
      <c r="L71" s="6"/>
      <c r="M71" s="6"/>
      <c r="N71" s="6"/>
      <c r="O71" s="6"/>
    </row>
    <row r="72" spans="1:15" x14ac:dyDescent="0.2">
      <c r="D72" s="13"/>
      <c r="E72" s="6"/>
      <c r="F72" s="6"/>
      <c r="G72" s="6"/>
    </row>
    <row r="73" spans="1:15" x14ac:dyDescent="0.2">
      <c r="E73" s="6"/>
      <c r="F73" s="6"/>
      <c r="G73" s="6"/>
    </row>
    <row r="74" spans="1:15" ht="13.5" thickBot="1" x14ac:dyDescent="0.25">
      <c r="A74" t="s">
        <v>52</v>
      </c>
      <c r="E74" s="10">
        <f>+SUM(E60:E72)</f>
        <v>1870135.3945200001</v>
      </c>
      <c r="F74" s="6"/>
      <c r="G74" s="10">
        <f>+SUM(G59:G72)</f>
        <v>1909582.6779600002</v>
      </c>
    </row>
    <row r="75" spans="1:15" ht="13.5" thickTop="1" x14ac:dyDescent="0.2">
      <c r="E75" s="6"/>
      <c r="F75" s="6"/>
      <c r="G75" s="6"/>
    </row>
    <row r="76" spans="1:15" x14ac:dyDescent="0.2">
      <c r="E76" s="6"/>
      <c r="F76" s="6"/>
      <c r="G76" s="6"/>
    </row>
    <row r="77" spans="1:15" x14ac:dyDescent="0.2">
      <c r="A77" t="s">
        <v>53</v>
      </c>
      <c r="E77" s="6">
        <f>+E74</f>
        <v>1870135.3945200001</v>
      </c>
      <c r="F77" s="6"/>
      <c r="G77" s="6">
        <f>+G74</f>
        <v>1909582.6779600002</v>
      </c>
    </row>
    <row r="78" spans="1:15" x14ac:dyDescent="0.2">
      <c r="A78" t="s">
        <v>65</v>
      </c>
      <c r="D78" s="1">
        <v>0.06</v>
      </c>
      <c r="E78" s="6">
        <f>+E61-(E61*D78)</f>
        <v>603631.65632880002</v>
      </c>
      <c r="F78" s="6"/>
      <c r="G78" s="6">
        <f>+G61-(G61*D78)</f>
        <v>164626.8153624</v>
      </c>
    </row>
    <row r="79" spans="1:15" x14ac:dyDescent="0.2">
      <c r="A79" t="s">
        <v>43</v>
      </c>
      <c r="D79" s="1"/>
      <c r="E79" s="6"/>
      <c r="F79" s="6"/>
      <c r="G79" s="6"/>
    </row>
    <row r="80" spans="1:15" x14ac:dyDescent="0.2">
      <c r="A80" t="s">
        <v>67</v>
      </c>
      <c r="D80" s="1">
        <v>0.06</v>
      </c>
      <c r="E80" s="6">
        <v>0</v>
      </c>
      <c r="F80" s="6"/>
      <c r="G80" s="6">
        <f>+G63-(G63*D80)</f>
        <v>175134.90995999999</v>
      </c>
    </row>
    <row r="81" spans="1:7" x14ac:dyDescent="0.2">
      <c r="A81" t="s">
        <v>43</v>
      </c>
      <c r="D81" s="1"/>
      <c r="E81" s="6"/>
      <c r="F81" s="6"/>
      <c r="G81" s="6"/>
    </row>
    <row r="82" spans="1:7" x14ac:dyDescent="0.2">
      <c r="A82" t="s">
        <v>68</v>
      </c>
      <c r="D82" s="1">
        <v>0.06</v>
      </c>
      <c r="E82" s="6">
        <v>0</v>
      </c>
      <c r="F82" s="6"/>
      <c r="G82" s="6">
        <f>+G65-(G65*D82)</f>
        <v>186313.734</v>
      </c>
    </row>
    <row r="83" spans="1:7" x14ac:dyDescent="0.2">
      <c r="A83" t="s">
        <v>43</v>
      </c>
      <c r="D83" s="1"/>
      <c r="E83" s="6"/>
      <c r="F83" s="6"/>
      <c r="G83" s="6"/>
    </row>
    <row r="84" spans="1:7" x14ac:dyDescent="0.2">
      <c r="A84" t="s">
        <v>69</v>
      </c>
      <c r="D84" s="1">
        <v>0.05</v>
      </c>
      <c r="E84" s="6">
        <v>0</v>
      </c>
      <c r="F84" s="6"/>
      <c r="G84" s="6">
        <f>+G67-(G67*D84)</f>
        <v>132137.4</v>
      </c>
    </row>
    <row r="85" spans="1:7" x14ac:dyDescent="0.2">
      <c r="A85" t="s">
        <v>43</v>
      </c>
      <c r="D85" s="1"/>
      <c r="E85" s="6"/>
      <c r="F85" s="6"/>
      <c r="G85" s="6"/>
    </row>
    <row r="86" spans="1:7" x14ac:dyDescent="0.2">
      <c r="A86" t="s">
        <v>27</v>
      </c>
      <c r="D86" s="1">
        <v>0</v>
      </c>
      <c r="E86" s="6">
        <v>0</v>
      </c>
      <c r="F86" s="6"/>
      <c r="G86" s="6">
        <f>-D86*1000</f>
        <v>0</v>
      </c>
    </row>
    <row r="87" spans="1:7" x14ac:dyDescent="0.2">
      <c r="A87" t="s">
        <v>37</v>
      </c>
      <c r="D87" s="1">
        <v>0</v>
      </c>
      <c r="E87" s="12">
        <f>+$D$9*$D$52</f>
        <v>0</v>
      </c>
      <c r="F87" s="6"/>
      <c r="G87" s="12">
        <f>+$D$9*$D$52</f>
        <v>0</v>
      </c>
    </row>
    <row r="88" spans="1:7" x14ac:dyDescent="0.2">
      <c r="A88" t="s">
        <v>22</v>
      </c>
      <c r="D88" s="1"/>
      <c r="E88" s="12"/>
      <c r="F88" s="6"/>
      <c r="G88" s="6"/>
    </row>
    <row r="89" spans="1:7" x14ac:dyDescent="0.2">
      <c r="A89" t="s">
        <v>23</v>
      </c>
      <c r="D89" s="1"/>
      <c r="E89" s="7">
        <v>0</v>
      </c>
      <c r="F89" s="6"/>
      <c r="G89" s="7">
        <f>-D86*7500</f>
        <v>0</v>
      </c>
    </row>
    <row r="90" spans="1:7" x14ac:dyDescent="0.2">
      <c r="D90" s="13"/>
      <c r="E90" s="6"/>
      <c r="F90" s="6"/>
      <c r="G90" s="6"/>
    </row>
    <row r="91" spans="1:7" x14ac:dyDescent="0.2">
      <c r="E91" s="6"/>
      <c r="F91" s="6"/>
      <c r="G91" s="6"/>
    </row>
    <row r="92" spans="1:7" ht="13.5" thickBot="1" x14ac:dyDescent="0.25">
      <c r="A92" t="s">
        <v>54</v>
      </c>
      <c r="E92" s="10">
        <f>+SUM(E77:E90)</f>
        <v>2473767.0508488002</v>
      </c>
      <c r="F92" s="6"/>
      <c r="G92" s="10">
        <f>+SUM(G76:G89)</f>
        <v>2567795.5372824003</v>
      </c>
    </row>
    <row r="93" spans="1:7" ht="13.5" thickTop="1" x14ac:dyDescent="0.2">
      <c r="E93" s="12"/>
      <c r="F93" s="6"/>
      <c r="G93" s="6"/>
    </row>
    <row r="94" spans="1:7" x14ac:dyDescent="0.2">
      <c r="E94" s="6"/>
      <c r="F94" s="6"/>
      <c r="G94" s="6"/>
    </row>
    <row r="95" spans="1:7" x14ac:dyDescent="0.2">
      <c r="A95" t="s">
        <v>55</v>
      </c>
      <c r="E95" s="6">
        <f>+E92</f>
        <v>2473767.0508488002</v>
      </c>
      <c r="F95" s="6"/>
      <c r="G95" s="6">
        <f>+G92</f>
        <v>2567795.5372824003</v>
      </c>
    </row>
    <row r="96" spans="1:7" x14ac:dyDescent="0.2">
      <c r="A96" t="s">
        <v>70</v>
      </c>
      <c r="D96" s="1">
        <v>0.06</v>
      </c>
      <c r="E96" s="6">
        <f>+E78-(E78*D96)</f>
        <v>567413.75694907201</v>
      </c>
      <c r="F96" s="6"/>
      <c r="G96" s="6">
        <f>+G78-(G78*D96)</f>
        <v>154749.20644065601</v>
      </c>
    </row>
    <row r="97" spans="1:7" x14ac:dyDescent="0.2">
      <c r="A97" t="s">
        <v>43</v>
      </c>
      <c r="D97" s="1"/>
      <c r="E97" s="6"/>
      <c r="F97" s="6"/>
      <c r="G97" s="6"/>
    </row>
    <row r="98" spans="1:7" x14ac:dyDescent="0.2">
      <c r="A98" t="s">
        <v>71</v>
      </c>
      <c r="D98" s="1">
        <v>0.06</v>
      </c>
      <c r="E98" s="6">
        <v>0</v>
      </c>
      <c r="F98" s="6"/>
      <c r="G98" s="6">
        <f>+G80-(G80*D98)</f>
        <v>164626.8153624</v>
      </c>
    </row>
    <row r="99" spans="1:7" x14ac:dyDescent="0.2">
      <c r="A99" t="s">
        <v>43</v>
      </c>
      <c r="D99" s="1"/>
      <c r="E99" s="6"/>
      <c r="F99" s="6"/>
      <c r="G99" s="6"/>
    </row>
    <row r="100" spans="1:7" x14ac:dyDescent="0.2">
      <c r="A100" t="s">
        <v>72</v>
      </c>
      <c r="D100" s="1">
        <v>0.06</v>
      </c>
      <c r="E100" s="6">
        <v>0</v>
      </c>
      <c r="F100" s="6"/>
      <c r="G100" s="6">
        <f>+G82-(G82*D100)</f>
        <v>175134.90995999999</v>
      </c>
    </row>
    <row r="101" spans="1:7" x14ac:dyDescent="0.2">
      <c r="A101" t="s">
        <v>43</v>
      </c>
      <c r="D101" s="1"/>
      <c r="E101" s="6"/>
      <c r="F101" s="6"/>
      <c r="G101" s="6"/>
    </row>
    <row r="102" spans="1:7" x14ac:dyDescent="0.2">
      <c r="A102" t="s">
        <v>73</v>
      </c>
      <c r="D102" s="1">
        <v>0.06</v>
      </c>
      <c r="E102" s="6">
        <v>0</v>
      </c>
      <c r="F102" s="6"/>
      <c r="G102" s="6">
        <f>+G84-(G84*D102)</f>
        <v>124209.15599999999</v>
      </c>
    </row>
    <row r="103" spans="1:7" x14ac:dyDescent="0.2">
      <c r="A103" t="s">
        <v>43</v>
      </c>
      <c r="D103" s="1"/>
      <c r="E103" s="6"/>
      <c r="F103" s="6"/>
      <c r="G103" s="6"/>
    </row>
    <row r="104" spans="1:7" x14ac:dyDescent="0.2">
      <c r="A104" t="s">
        <v>27</v>
      </c>
      <c r="D104" s="1">
        <v>0</v>
      </c>
      <c r="E104" s="6">
        <v>0</v>
      </c>
      <c r="F104" s="6"/>
      <c r="G104" s="6">
        <f>-D104*1000</f>
        <v>0</v>
      </c>
    </row>
    <row r="105" spans="1:7" x14ac:dyDescent="0.2">
      <c r="A105" t="s">
        <v>37</v>
      </c>
      <c r="D105" s="1">
        <v>0</v>
      </c>
      <c r="E105" s="12">
        <f>+$D$9*$D$52</f>
        <v>0</v>
      </c>
      <c r="F105" s="6"/>
      <c r="G105" s="12">
        <f>+$D$9*$D$52</f>
        <v>0</v>
      </c>
    </row>
    <row r="106" spans="1:7" x14ac:dyDescent="0.2">
      <c r="A106" t="s">
        <v>22</v>
      </c>
      <c r="D106" s="1"/>
      <c r="E106" s="12"/>
      <c r="F106" s="6"/>
      <c r="G106" s="6"/>
    </row>
    <row r="107" spans="1:7" x14ac:dyDescent="0.2">
      <c r="A107" t="s">
        <v>23</v>
      </c>
      <c r="D107" s="1"/>
      <c r="E107" s="7">
        <v>0</v>
      </c>
      <c r="F107" s="6"/>
      <c r="G107" s="7">
        <f>-D104*7500</f>
        <v>0</v>
      </c>
    </row>
    <row r="108" spans="1:7" x14ac:dyDescent="0.2">
      <c r="D108" s="13"/>
      <c r="E108" s="6"/>
      <c r="F108" s="6"/>
      <c r="G108" s="6"/>
    </row>
    <row r="109" spans="1:7" x14ac:dyDescent="0.2">
      <c r="E109" s="6"/>
      <c r="F109" s="6"/>
      <c r="G109" s="6"/>
    </row>
    <row r="110" spans="1:7" ht="13.5" thickBot="1" x14ac:dyDescent="0.25">
      <c r="A110" t="s">
        <v>56</v>
      </c>
      <c r="E110" s="10">
        <f>+SUM(E95:E108)</f>
        <v>3041180.8077978725</v>
      </c>
      <c r="F110" s="6"/>
      <c r="G110" s="10">
        <f>+SUM(G94:G107)</f>
        <v>3186515.625045456</v>
      </c>
    </row>
    <row r="111" spans="1:7" ht="13.5" thickTop="1" x14ac:dyDescent="0.2">
      <c r="E111" s="6"/>
      <c r="F111" s="6"/>
      <c r="G111" s="6"/>
    </row>
    <row r="112" spans="1:7" x14ac:dyDescent="0.2">
      <c r="E112" s="6"/>
      <c r="F112" s="6"/>
      <c r="G112" s="6"/>
    </row>
    <row r="113" spans="1:7" x14ac:dyDescent="0.2">
      <c r="A113" t="s">
        <v>57</v>
      </c>
      <c r="E113" s="6">
        <f>+E110</f>
        <v>3041180.8077978725</v>
      </c>
      <c r="F113" s="6"/>
      <c r="G113" s="6">
        <f>+G110</f>
        <v>3186515.625045456</v>
      </c>
    </row>
    <row r="114" spans="1:7" x14ac:dyDescent="0.2">
      <c r="A114" t="s">
        <v>75</v>
      </c>
      <c r="D114" s="1">
        <v>0.06</v>
      </c>
      <c r="E114" s="6">
        <f>+E96-(E96*D114)</f>
        <v>533368.93153212767</v>
      </c>
      <c r="F114" s="6"/>
      <c r="G114" s="6">
        <f>+G96-(G96*D114)</f>
        <v>145464.25405421664</v>
      </c>
    </row>
    <row r="115" spans="1:7" x14ac:dyDescent="0.2">
      <c r="A115" t="s">
        <v>43</v>
      </c>
      <c r="D115" s="1"/>
      <c r="E115" s="6"/>
      <c r="F115" s="6"/>
      <c r="G115" s="6"/>
    </row>
    <row r="116" spans="1:7" x14ac:dyDescent="0.2">
      <c r="A116" t="s">
        <v>76</v>
      </c>
      <c r="D116" s="1">
        <v>0.06</v>
      </c>
      <c r="E116" s="6">
        <v>0</v>
      </c>
      <c r="F116" s="6"/>
      <c r="G116" s="6">
        <f>+G98-(G98*D116)</f>
        <v>154749.20644065601</v>
      </c>
    </row>
    <row r="117" spans="1:7" x14ac:dyDescent="0.2">
      <c r="A117" t="s">
        <v>43</v>
      </c>
      <c r="D117" s="1"/>
      <c r="E117" s="6"/>
      <c r="F117" s="6"/>
      <c r="G117" s="6"/>
    </row>
    <row r="118" spans="1:7" x14ac:dyDescent="0.2">
      <c r="A118" t="s">
        <v>77</v>
      </c>
      <c r="D118" s="1">
        <v>0.06</v>
      </c>
      <c r="E118" s="6">
        <v>0</v>
      </c>
      <c r="F118" s="6"/>
      <c r="G118" s="6">
        <f>+G100-(G100*D118)</f>
        <v>164626.8153624</v>
      </c>
    </row>
    <row r="119" spans="1:7" x14ac:dyDescent="0.2">
      <c r="A119" t="s">
        <v>43</v>
      </c>
      <c r="D119" s="1"/>
      <c r="E119" s="6"/>
      <c r="F119" s="6"/>
      <c r="G119" s="6"/>
    </row>
    <row r="120" spans="1:7" x14ac:dyDescent="0.2">
      <c r="A120" t="s">
        <v>78</v>
      </c>
      <c r="D120" s="1">
        <v>0.06</v>
      </c>
      <c r="E120" s="6">
        <v>0</v>
      </c>
      <c r="F120" s="6"/>
      <c r="G120" s="6">
        <f>+G102-(G102*D120)</f>
        <v>116756.60663999998</v>
      </c>
    </row>
    <row r="121" spans="1:7" x14ac:dyDescent="0.2">
      <c r="A121" t="s">
        <v>43</v>
      </c>
      <c r="D121" s="1"/>
      <c r="E121" s="6"/>
      <c r="F121" s="6"/>
      <c r="G121" s="6"/>
    </row>
    <row r="122" spans="1:7" x14ac:dyDescent="0.2">
      <c r="A122" t="s">
        <v>27</v>
      </c>
      <c r="D122" s="1">
        <v>0</v>
      </c>
      <c r="E122" s="6">
        <v>0</v>
      </c>
      <c r="F122" s="6"/>
      <c r="G122" s="6">
        <f>-D122*1000</f>
        <v>0</v>
      </c>
    </row>
    <row r="123" spans="1:7" x14ac:dyDescent="0.2">
      <c r="A123" t="s">
        <v>37</v>
      </c>
      <c r="D123" s="1">
        <v>0</v>
      </c>
      <c r="E123" s="12">
        <f>+$D$9*$D$52</f>
        <v>0</v>
      </c>
      <c r="F123" s="6"/>
      <c r="G123" s="12">
        <f>+$D$9*$D$52</f>
        <v>0</v>
      </c>
    </row>
    <row r="124" spans="1:7" x14ac:dyDescent="0.2">
      <c r="A124" t="s">
        <v>22</v>
      </c>
      <c r="D124" s="1"/>
      <c r="E124" s="12"/>
      <c r="F124" s="6"/>
      <c r="G124" s="6"/>
    </row>
    <row r="125" spans="1:7" x14ac:dyDescent="0.2">
      <c r="A125" t="s">
        <v>23</v>
      </c>
      <c r="D125" s="1"/>
      <c r="E125" s="7">
        <v>0</v>
      </c>
      <c r="F125" s="6"/>
      <c r="G125" s="7">
        <f>-D122*7500</f>
        <v>0</v>
      </c>
    </row>
    <row r="126" spans="1:7" x14ac:dyDescent="0.2">
      <c r="D126" s="13"/>
      <c r="E126" s="6"/>
      <c r="F126" s="6"/>
      <c r="G126" s="6"/>
    </row>
    <row r="127" spans="1:7" x14ac:dyDescent="0.2">
      <c r="E127" s="6"/>
      <c r="F127" s="6"/>
      <c r="G127" s="6"/>
    </row>
    <row r="128" spans="1:7" ht="13.5" thickBot="1" x14ac:dyDescent="0.25">
      <c r="A128" t="s">
        <v>58</v>
      </c>
      <c r="E128" s="10">
        <f>+SUM(E113:E126)-1</f>
        <v>3574548.7393300002</v>
      </c>
      <c r="F128" s="6"/>
      <c r="G128" s="10">
        <f>+SUM(G112:G125)</f>
        <v>3768112.5075427284</v>
      </c>
    </row>
    <row r="129" spans="1:7" ht="13.5" thickTop="1" x14ac:dyDescent="0.2">
      <c r="E129" s="6"/>
      <c r="F129" s="6"/>
      <c r="G129" s="6"/>
    </row>
    <row r="130" spans="1:7" x14ac:dyDescent="0.2">
      <c r="E130" s="6"/>
      <c r="F130" s="6"/>
      <c r="G130" s="6"/>
    </row>
    <row r="131" spans="1:7" x14ac:dyDescent="0.2">
      <c r="A131" t="s">
        <v>59</v>
      </c>
      <c r="E131" s="6">
        <f>+E128</f>
        <v>3574548.7393300002</v>
      </c>
      <c r="F131" s="6"/>
      <c r="G131" s="6">
        <f>+G128</f>
        <v>3768112.5075427284</v>
      </c>
    </row>
    <row r="132" spans="1:7" x14ac:dyDescent="0.2">
      <c r="A132" t="s">
        <v>79</v>
      </c>
      <c r="D132" s="1">
        <v>0.06</v>
      </c>
      <c r="E132" s="6">
        <f>+E114-(E114*D132)</f>
        <v>501366.79564020003</v>
      </c>
      <c r="F132" s="6"/>
      <c r="G132" s="6">
        <f>+G114-(G114*D132)</f>
        <v>136736.39881096364</v>
      </c>
    </row>
    <row r="133" spans="1:7" x14ac:dyDescent="0.2">
      <c r="A133" t="s">
        <v>43</v>
      </c>
      <c r="D133" s="1"/>
      <c r="E133" s="6"/>
      <c r="F133" s="6"/>
      <c r="G133" s="6"/>
    </row>
    <row r="134" spans="1:7" x14ac:dyDescent="0.2">
      <c r="A134" t="s">
        <v>80</v>
      </c>
      <c r="D134" s="1">
        <v>0.06</v>
      </c>
      <c r="E134" s="6">
        <v>0</v>
      </c>
      <c r="F134" s="6"/>
      <c r="G134" s="6">
        <f>+G116-(G116*D134)</f>
        <v>145464.25405421664</v>
      </c>
    </row>
    <row r="135" spans="1:7" x14ac:dyDescent="0.2">
      <c r="A135" t="s">
        <v>43</v>
      </c>
      <c r="D135" s="1"/>
      <c r="E135" s="6"/>
      <c r="F135" s="6"/>
      <c r="G135" s="6"/>
    </row>
    <row r="136" spans="1:7" x14ac:dyDescent="0.2">
      <c r="A136" t="s">
        <v>81</v>
      </c>
      <c r="D136" s="1">
        <v>0.06</v>
      </c>
      <c r="E136" s="6">
        <v>0</v>
      </c>
      <c r="F136" s="6"/>
      <c r="G136" s="6">
        <f>+G118-(G118*D136)</f>
        <v>154749.20644065601</v>
      </c>
    </row>
    <row r="137" spans="1:7" x14ac:dyDescent="0.2">
      <c r="A137" t="s">
        <v>43</v>
      </c>
      <c r="D137" s="1"/>
      <c r="E137" s="6"/>
      <c r="F137" s="6"/>
      <c r="G137" s="6"/>
    </row>
    <row r="138" spans="1:7" x14ac:dyDescent="0.2">
      <c r="A138" t="s">
        <v>82</v>
      </c>
      <c r="D138" s="1">
        <v>0.06</v>
      </c>
      <c r="E138" s="6">
        <v>0</v>
      </c>
      <c r="F138" s="6"/>
      <c r="G138" s="6">
        <f>+G120-(G120*D138)</f>
        <v>109751.21024159998</v>
      </c>
    </row>
    <row r="139" spans="1:7" x14ac:dyDescent="0.2">
      <c r="A139" t="s">
        <v>43</v>
      </c>
      <c r="D139" s="1"/>
      <c r="E139" s="6"/>
      <c r="F139" s="6"/>
      <c r="G139" s="6"/>
    </row>
    <row r="140" spans="1:7" x14ac:dyDescent="0.2">
      <c r="A140" t="s">
        <v>27</v>
      </c>
      <c r="D140" s="1">
        <v>0</v>
      </c>
      <c r="E140" s="6">
        <v>0</v>
      </c>
      <c r="F140" s="6"/>
      <c r="G140" s="6">
        <f>-D140*1000</f>
        <v>0</v>
      </c>
    </row>
    <row r="141" spans="1:7" x14ac:dyDescent="0.2">
      <c r="A141" t="s">
        <v>37</v>
      </c>
      <c r="D141" s="1">
        <v>0</v>
      </c>
      <c r="E141" s="12">
        <f>+$D$9*$D$52</f>
        <v>0</v>
      </c>
      <c r="F141" s="6"/>
      <c r="G141" s="12">
        <f>+$D$9*$D$52</f>
        <v>0</v>
      </c>
    </row>
    <row r="142" spans="1:7" x14ac:dyDescent="0.2">
      <c r="A142" t="s">
        <v>22</v>
      </c>
      <c r="D142" s="1"/>
      <c r="E142" s="12"/>
      <c r="F142" s="6"/>
      <c r="G142" s="6"/>
    </row>
    <row r="143" spans="1:7" x14ac:dyDescent="0.2">
      <c r="A143" t="s">
        <v>23</v>
      </c>
      <c r="D143" s="1"/>
      <c r="E143" s="7">
        <v>0</v>
      </c>
      <c r="F143" s="6"/>
      <c r="G143" s="7">
        <f>-D140*7500</f>
        <v>0</v>
      </c>
    </row>
    <row r="144" spans="1:7" x14ac:dyDescent="0.2">
      <c r="D144" s="13"/>
      <c r="E144" s="6"/>
      <c r="F144" s="6"/>
      <c r="G144" s="6"/>
    </row>
    <row r="145" spans="1:7" x14ac:dyDescent="0.2">
      <c r="E145" s="6"/>
      <c r="F145" s="6"/>
      <c r="G145" s="6"/>
    </row>
    <row r="146" spans="1:7" ht="13.5" thickBot="1" x14ac:dyDescent="0.25">
      <c r="A146" t="s">
        <v>60</v>
      </c>
      <c r="E146" s="10">
        <f>+SUM(E131:E144)</f>
        <v>4075915.5349702002</v>
      </c>
      <c r="F146" s="6"/>
      <c r="G146" s="10">
        <f>+SUM(G131:G144)</f>
        <v>4314813.5770901646</v>
      </c>
    </row>
    <row r="147" spans="1:7" ht="13.5" thickTop="1" x14ac:dyDescent="0.2">
      <c r="E147" s="6"/>
      <c r="F147" s="6"/>
      <c r="G147" s="6"/>
    </row>
    <row r="148" spans="1:7" x14ac:dyDescent="0.2">
      <c r="E148" s="6"/>
      <c r="F148" s="6"/>
      <c r="G148" s="6"/>
    </row>
    <row r="149" spans="1:7" x14ac:dyDescent="0.2">
      <c r="A149" t="s">
        <v>61</v>
      </c>
      <c r="E149" s="6">
        <f>+E146</f>
        <v>4075915.5349702002</v>
      </c>
      <c r="F149" s="6"/>
      <c r="G149" s="6">
        <f>+G146</f>
        <v>4314813.5770901646</v>
      </c>
    </row>
    <row r="150" spans="1:7" x14ac:dyDescent="0.2">
      <c r="A150" t="s">
        <v>83</v>
      </c>
      <c r="D150" s="1">
        <v>0.06</v>
      </c>
      <c r="E150" s="6">
        <f>+E132-(E132*D150)</f>
        <v>471284.78790178802</v>
      </c>
      <c r="F150" s="6"/>
      <c r="G150" s="6">
        <f>+G132-(G132*D150)</f>
        <v>128532.21488230582</v>
      </c>
    </row>
    <row r="151" spans="1:7" x14ac:dyDescent="0.2">
      <c r="A151" t="s">
        <v>43</v>
      </c>
      <c r="D151" s="1"/>
      <c r="E151" s="6"/>
      <c r="F151" s="6"/>
      <c r="G151" s="6"/>
    </row>
    <row r="152" spans="1:7" x14ac:dyDescent="0.2">
      <c r="A152" t="s">
        <v>84</v>
      </c>
      <c r="D152" s="1">
        <v>0.06</v>
      </c>
      <c r="E152" s="6">
        <v>0</v>
      </c>
      <c r="F152" s="6"/>
      <c r="G152" s="6">
        <f>+G134-(G134*D152)</f>
        <v>136736.39881096364</v>
      </c>
    </row>
    <row r="153" spans="1:7" x14ac:dyDescent="0.2">
      <c r="A153" t="s">
        <v>43</v>
      </c>
      <c r="D153" s="1"/>
      <c r="E153" s="6"/>
      <c r="F153" s="6"/>
      <c r="G153" s="6"/>
    </row>
    <row r="154" spans="1:7" x14ac:dyDescent="0.2">
      <c r="A154" t="s">
        <v>85</v>
      </c>
      <c r="D154" s="1">
        <v>0.06</v>
      </c>
      <c r="E154" s="6">
        <v>0</v>
      </c>
      <c r="F154" s="6"/>
      <c r="G154" s="6">
        <f>+G136-(G136*D154)</f>
        <v>145464.25405421664</v>
      </c>
    </row>
    <row r="155" spans="1:7" x14ac:dyDescent="0.2">
      <c r="A155" t="s">
        <v>43</v>
      </c>
      <c r="D155" s="1"/>
      <c r="E155" s="6"/>
      <c r="F155" s="6"/>
      <c r="G155" s="6"/>
    </row>
    <row r="156" spans="1:7" x14ac:dyDescent="0.2">
      <c r="A156" t="s">
        <v>86</v>
      </c>
      <c r="D156" s="1">
        <v>0.06</v>
      </c>
      <c r="E156" s="6">
        <v>0</v>
      </c>
      <c r="F156" s="6"/>
      <c r="G156" s="6">
        <f>+G138-(G138*D156)</f>
        <v>103166.13762710398</v>
      </c>
    </row>
    <row r="157" spans="1:7" x14ac:dyDescent="0.2">
      <c r="A157" t="s">
        <v>43</v>
      </c>
      <c r="D157" s="1"/>
      <c r="E157" s="6"/>
      <c r="F157" s="6"/>
      <c r="G157" s="6"/>
    </row>
    <row r="158" spans="1:7" x14ac:dyDescent="0.2">
      <c r="A158" t="s">
        <v>27</v>
      </c>
      <c r="D158" s="1">
        <v>0</v>
      </c>
      <c r="E158" s="6">
        <v>0</v>
      </c>
      <c r="F158" s="6"/>
      <c r="G158" s="6">
        <f>-D158*1000</f>
        <v>0</v>
      </c>
    </row>
    <row r="159" spans="1:7" x14ac:dyDescent="0.2">
      <c r="A159" t="s">
        <v>37</v>
      </c>
      <c r="D159" s="1">
        <v>0</v>
      </c>
      <c r="E159" s="12">
        <f>+$D$9*$D$52</f>
        <v>0</v>
      </c>
      <c r="F159" s="6"/>
      <c r="G159" s="12">
        <f>+$D$9*$D$52</f>
        <v>0</v>
      </c>
    </row>
    <row r="160" spans="1:7" x14ac:dyDescent="0.2">
      <c r="A160" t="s">
        <v>22</v>
      </c>
      <c r="D160" s="1"/>
      <c r="E160" s="12"/>
      <c r="F160" s="6"/>
      <c r="G160" s="6"/>
    </row>
    <row r="161" spans="1:11" x14ac:dyDescent="0.2">
      <c r="A161" t="s">
        <v>23</v>
      </c>
      <c r="D161" s="1"/>
      <c r="E161" s="7">
        <v>0</v>
      </c>
      <c r="F161" s="6"/>
      <c r="G161" s="7">
        <f>-D158*7500</f>
        <v>0</v>
      </c>
    </row>
    <row r="162" spans="1:11" x14ac:dyDescent="0.2">
      <c r="D162" s="13"/>
      <c r="E162" s="6"/>
      <c r="F162" s="6"/>
      <c r="G162" s="6"/>
    </row>
    <row r="163" spans="1:11" x14ac:dyDescent="0.2">
      <c r="E163" s="6"/>
      <c r="F163" s="6"/>
      <c r="G163" s="6"/>
    </row>
    <row r="164" spans="1:11" ht="13.5" thickBot="1" x14ac:dyDescent="0.25">
      <c r="A164" t="s">
        <v>62</v>
      </c>
      <c r="E164" s="10">
        <f>+SUM(E149:E162)</f>
        <v>4547200.3228719886</v>
      </c>
      <c r="F164" s="6"/>
      <c r="G164" s="10">
        <f>+SUM(G149:G162)</f>
        <v>4828712.5824647555</v>
      </c>
    </row>
    <row r="165" spans="1:11" ht="13.5" thickTop="1" x14ac:dyDescent="0.2">
      <c r="E165" s="12"/>
      <c r="F165" s="6"/>
      <c r="G165" s="12"/>
      <c r="H165" s="6"/>
      <c r="I165" s="12"/>
      <c r="J165" s="6"/>
      <c r="K165" s="12"/>
    </row>
    <row r="166" spans="1:11" x14ac:dyDescent="0.2">
      <c r="E166" s="12"/>
      <c r="F166" s="6"/>
      <c r="G166" s="12"/>
      <c r="H166" s="6"/>
      <c r="I166" s="12"/>
      <c r="J166" s="6"/>
      <c r="K166" s="12"/>
    </row>
    <row r="167" spans="1:11" x14ac:dyDescent="0.2">
      <c r="B167" s="3" t="s">
        <v>6</v>
      </c>
      <c r="C167" s="3"/>
      <c r="E167" s="6"/>
      <c r="F167" s="6"/>
      <c r="G167" s="6"/>
    </row>
    <row r="168" spans="1:11" x14ac:dyDescent="0.2">
      <c r="B168" t="s">
        <v>7</v>
      </c>
      <c r="E168" s="6"/>
      <c r="F168" s="6"/>
      <c r="G168" s="6"/>
    </row>
    <row r="169" spans="1:11" x14ac:dyDescent="0.2">
      <c r="C169" t="s">
        <v>38</v>
      </c>
      <c r="E169" s="6"/>
      <c r="F169" s="6"/>
      <c r="G169" s="6"/>
    </row>
    <row r="170" spans="1:11" x14ac:dyDescent="0.2">
      <c r="B170" t="s">
        <v>107</v>
      </c>
      <c r="E170" s="6"/>
      <c r="F170" s="6"/>
      <c r="G170" s="6"/>
    </row>
    <row r="171" spans="1:11" x14ac:dyDescent="0.2">
      <c r="B171" t="s">
        <v>8</v>
      </c>
      <c r="E171" s="6"/>
      <c r="F171" s="6"/>
      <c r="G171" s="6"/>
    </row>
    <row r="172" spans="1:11" x14ac:dyDescent="0.2">
      <c r="E172" s="6"/>
      <c r="F172" s="6"/>
      <c r="G172" s="6"/>
    </row>
    <row r="173" spans="1:11" x14ac:dyDescent="0.2">
      <c r="E173" s="6"/>
      <c r="F173" s="6"/>
      <c r="G173" s="6"/>
    </row>
    <row r="174" spans="1:11" x14ac:dyDescent="0.2">
      <c r="E174" s="6"/>
      <c r="F174" s="6"/>
      <c r="G174" s="6"/>
    </row>
    <row r="175" spans="1:11" x14ac:dyDescent="0.2">
      <c r="E175" s="6"/>
      <c r="F175" s="6"/>
      <c r="G175" s="6"/>
    </row>
    <row r="176" spans="1:11" x14ac:dyDescent="0.2">
      <c r="E176" s="6"/>
      <c r="F176" s="6"/>
      <c r="G176" s="6"/>
    </row>
    <row r="177" spans="5:7" x14ac:dyDescent="0.2">
      <c r="E177" s="6"/>
      <c r="F177" s="6"/>
      <c r="G177" s="6"/>
    </row>
    <row r="178" spans="5:7" x14ac:dyDescent="0.2">
      <c r="E178" s="6"/>
      <c r="F178" s="6"/>
      <c r="G178" s="6"/>
    </row>
    <row r="179" spans="5:7" x14ac:dyDescent="0.2">
      <c r="E179" s="6"/>
      <c r="F179" s="6"/>
      <c r="G179" s="6"/>
    </row>
    <row r="180" spans="5:7" x14ac:dyDescent="0.2">
      <c r="E180" s="6"/>
      <c r="F180" s="6"/>
      <c r="G180" s="6"/>
    </row>
    <row r="181" spans="5:7" x14ac:dyDescent="0.2">
      <c r="E181" s="6"/>
      <c r="F181" s="6"/>
      <c r="G181" s="6"/>
    </row>
    <row r="182" spans="5:7" x14ac:dyDescent="0.2">
      <c r="E182" s="6"/>
      <c r="F182" s="6"/>
      <c r="G182" s="6"/>
    </row>
    <row r="183" spans="5:7" x14ac:dyDescent="0.2">
      <c r="E183" s="6"/>
      <c r="F183" s="6"/>
      <c r="G183" s="6"/>
    </row>
    <row r="184" spans="5:7" x14ac:dyDescent="0.2">
      <c r="E184" s="6"/>
      <c r="F184" s="6"/>
      <c r="G184" s="6"/>
    </row>
    <row r="185" spans="5:7" x14ac:dyDescent="0.2">
      <c r="E185" s="6"/>
      <c r="F185" s="6"/>
      <c r="G185" s="6"/>
    </row>
    <row r="186" spans="5:7" x14ac:dyDescent="0.2">
      <c r="E186" s="6"/>
      <c r="F186" s="6"/>
      <c r="G186" s="6"/>
    </row>
    <row r="187" spans="5:7" x14ac:dyDescent="0.2">
      <c r="E187" s="6"/>
      <c r="F187" s="6"/>
      <c r="G187" s="6"/>
    </row>
    <row r="188" spans="5:7" x14ac:dyDescent="0.2">
      <c r="E188" s="6"/>
      <c r="F188" s="6"/>
      <c r="G188" s="6"/>
    </row>
    <row r="189" spans="5:7" x14ac:dyDescent="0.2">
      <c r="E189" s="6"/>
      <c r="F189" s="6"/>
      <c r="G189" s="6"/>
    </row>
    <row r="190" spans="5:7" x14ac:dyDescent="0.2">
      <c r="E190" s="6"/>
      <c r="F190" s="6"/>
      <c r="G190" s="6"/>
    </row>
    <row r="191" spans="5:7" x14ac:dyDescent="0.2">
      <c r="E191" s="6"/>
      <c r="F191" s="6"/>
      <c r="G191" s="6"/>
    </row>
    <row r="192" spans="5:7" x14ac:dyDescent="0.2">
      <c r="E192" s="6"/>
      <c r="F192" s="6"/>
      <c r="G192" s="6"/>
    </row>
    <row r="193" spans="5:7" x14ac:dyDescent="0.2">
      <c r="E193" s="6"/>
      <c r="F193" s="6"/>
      <c r="G193" s="6"/>
    </row>
    <row r="194" spans="5:7" x14ac:dyDescent="0.2">
      <c r="E194" s="6"/>
      <c r="F194" s="6"/>
      <c r="G194" s="6"/>
    </row>
    <row r="195" spans="5:7" x14ac:dyDescent="0.2">
      <c r="E195" s="6"/>
      <c r="F195" s="6"/>
      <c r="G195" s="6"/>
    </row>
    <row r="196" spans="5:7" x14ac:dyDescent="0.2">
      <c r="E196" s="6"/>
      <c r="F196" s="6"/>
      <c r="G196" s="6"/>
    </row>
    <row r="197" spans="5:7" x14ac:dyDescent="0.2">
      <c r="E197" s="6"/>
      <c r="F197" s="6"/>
      <c r="G197" s="6"/>
    </row>
    <row r="198" spans="5:7" x14ac:dyDescent="0.2">
      <c r="E198" s="6"/>
      <c r="F198" s="6"/>
      <c r="G198" s="6"/>
    </row>
    <row r="199" spans="5:7" x14ac:dyDescent="0.2">
      <c r="E199" s="6"/>
      <c r="F199" s="6"/>
      <c r="G199" s="6"/>
    </row>
    <row r="200" spans="5:7" x14ac:dyDescent="0.2">
      <c r="E200" s="6"/>
      <c r="F200" s="6"/>
      <c r="G200" s="6"/>
    </row>
    <row r="201" spans="5:7" x14ac:dyDescent="0.2">
      <c r="E201" s="6"/>
      <c r="F201" s="6"/>
      <c r="G201" s="6"/>
    </row>
    <row r="202" spans="5:7" x14ac:dyDescent="0.2">
      <c r="E202" s="6"/>
      <c r="F202" s="6"/>
      <c r="G202" s="6"/>
    </row>
    <row r="203" spans="5:7" x14ac:dyDescent="0.2">
      <c r="E203" s="6"/>
      <c r="F203" s="6"/>
      <c r="G203" s="6"/>
    </row>
    <row r="204" spans="5:7" x14ac:dyDescent="0.2">
      <c r="E204" s="6"/>
      <c r="F204" s="6"/>
      <c r="G204" s="6"/>
    </row>
    <row r="205" spans="5:7" x14ac:dyDescent="0.2">
      <c r="E205" s="6"/>
      <c r="F205" s="6"/>
      <c r="G205" s="6"/>
    </row>
    <row r="206" spans="5:7" x14ac:dyDescent="0.2">
      <c r="E206" s="6"/>
      <c r="F206" s="6"/>
      <c r="G206" s="6"/>
    </row>
    <row r="207" spans="5:7" x14ac:dyDescent="0.2">
      <c r="E207" s="6"/>
      <c r="F207" s="6"/>
      <c r="G207" s="6"/>
    </row>
    <row r="208" spans="5:7" x14ac:dyDescent="0.2">
      <c r="E208" s="6"/>
      <c r="F208" s="6"/>
      <c r="G208" s="6"/>
    </row>
    <row r="209" spans="5:7" x14ac:dyDescent="0.2">
      <c r="E209" s="6"/>
      <c r="F209" s="6"/>
      <c r="G209" s="6"/>
    </row>
    <row r="210" spans="5:7" x14ac:dyDescent="0.2">
      <c r="E210" s="6"/>
      <c r="F210" s="6"/>
      <c r="G210" s="6"/>
    </row>
    <row r="211" spans="5:7" x14ac:dyDescent="0.2">
      <c r="E211" s="6"/>
      <c r="F211" s="6"/>
      <c r="G211" s="6"/>
    </row>
    <row r="212" spans="5:7" x14ac:dyDescent="0.2">
      <c r="E212" s="6"/>
      <c r="F212" s="6"/>
      <c r="G212" s="6"/>
    </row>
    <row r="213" spans="5:7" x14ac:dyDescent="0.2">
      <c r="E213" s="6"/>
      <c r="F213" s="6"/>
      <c r="G213" s="6"/>
    </row>
    <row r="214" spans="5:7" x14ac:dyDescent="0.2">
      <c r="E214" s="6"/>
      <c r="F214" s="6"/>
      <c r="G214" s="6"/>
    </row>
    <row r="215" spans="5:7" x14ac:dyDescent="0.2">
      <c r="E215" s="6"/>
      <c r="F215" s="6"/>
      <c r="G215" s="6"/>
    </row>
    <row r="216" spans="5:7" x14ac:dyDescent="0.2">
      <c r="E216" s="6"/>
      <c r="F216" s="6"/>
      <c r="G216" s="6"/>
    </row>
    <row r="217" spans="5:7" x14ac:dyDescent="0.2">
      <c r="E217" s="6"/>
      <c r="F217" s="6"/>
      <c r="G217" s="6"/>
    </row>
    <row r="218" spans="5:7" x14ac:dyDescent="0.2">
      <c r="E218" s="6"/>
      <c r="F218" s="6"/>
      <c r="G218" s="6"/>
    </row>
    <row r="219" spans="5:7" x14ac:dyDescent="0.2">
      <c r="E219" s="6"/>
      <c r="F219" s="6"/>
      <c r="G219" s="6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EPC vs SJPS EPC's schedule</vt:lpstr>
      <vt:lpstr>first 22 take</vt:lpstr>
    </vt:vector>
  </TitlesOfParts>
  <Company>Abraham &amp; Gaffney, P.C.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skirinovic</dc:creator>
  <cp:lastModifiedBy>Pat Korloch</cp:lastModifiedBy>
  <cp:lastPrinted>2007-10-30T16:30:57Z</cp:lastPrinted>
  <dcterms:created xsi:type="dcterms:W3CDTF">2005-01-11T20:55:20Z</dcterms:created>
  <dcterms:modified xsi:type="dcterms:W3CDTF">2014-10-13T20:16:43Z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1973070377</vt:i4>
  </property>
  <property fmtid="{D5CDD505-2E9C-101B-9397-08002B2CF9AE}" pid="3" name="_EmailSubject">
    <vt:lpwstr>Library Files - Human Resources</vt:lpwstr>
  </property>
  <property fmtid="{D5CDD505-2E9C-101B-9397-08002B2CF9AE}" pid="4" name="_AuthorEmail">
    <vt:lpwstr>tblackmer@msbo.org</vt:lpwstr>
  </property>
  <property fmtid="{D5CDD505-2E9C-101B-9397-08002B2CF9AE}" pid="5" name="_AuthorEmailDisplayName">
    <vt:lpwstr>Trudy Blackmer</vt:lpwstr>
  </property>
  <property fmtid="{D5CDD505-2E9C-101B-9397-08002B2CF9AE}" pid="6" name="_ReviewingToolsShownOnce">
    <vt:lpwstr/>
  </property>
</Properties>
</file>