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<sst xmlns="http://schemas.openxmlformats.org/spreadsheetml/2006/main" count="37" uniqueCount="32">
  <si>
    <t>Pension Normal Cost</t>
  </si>
  <si>
    <t>Pension UAAL</t>
  </si>
  <si>
    <t>Health Normal Cost (3%)</t>
  </si>
  <si>
    <t>Total</t>
  </si>
  <si>
    <t>Increase from Pension Normal and Health Normal Cost Increases</t>
  </si>
  <si>
    <t>24-25</t>
  </si>
  <si>
    <t>25-26 Estimate (5.75% UAAL Decrease, 1.72 Pension Normal &amp; 2.58% Health Normal Cost Increase)</t>
  </si>
  <si>
    <t>Overall Changes</t>
  </si>
  <si>
    <t xml:space="preserve"> Actual Savings</t>
  </si>
  <si>
    <t>25-26</t>
  </si>
  <si>
    <t>147g Allocation</t>
  </si>
  <si>
    <t>24-25 Retirement Cost</t>
  </si>
  <si>
    <t>25-26 Retirement Cost</t>
  </si>
  <si>
    <t>Increase in Expenditures from Pension Normal and Health Normal Cost In Dollars</t>
  </si>
  <si>
    <t>APS 23-24 % of State Payroll</t>
  </si>
  <si>
    <t>APS Salaries Budget-Approx</t>
  </si>
  <si>
    <t>This would be our 25-26 Retirement Cost with the 5.75% Decrease and No Increase to Pension Normal and Health Normal</t>
  </si>
  <si>
    <t>Expected amount given % of Total Payroll</t>
  </si>
  <si>
    <t>Net Increase (Decrease) in Retirement Costs</t>
  </si>
  <si>
    <t>Actual from Feb 24-25 State Aid</t>
  </si>
  <si>
    <t>Projected 25-26 State Aid</t>
  </si>
  <si>
    <t>147a(4) $ 24-25</t>
  </si>
  <si>
    <t>Net Loss in Rev from 24-25 to 25-26 from 147a(4) Discontinued</t>
  </si>
  <si>
    <t>Per Pupil</t>
  </si>
  <si>
    <t>Increase (Decrease) in Students</t>
  </si>
  <si>
    <t>Projected FTE Allocations</t>
  </si>
  <si>
    <t>Projected Increase in Rev</t>
  </si>
  <si>
    <t>Foundation Increase</t>
  </si>
  <si>
    <t>Fall .9 Allocation</t>
  </si>
  <si>
    <t>Winter .1 Allocation</t>
  </si>
  <si>
    <t>Net Rev Increase (Decrease)</t>
  </si>
  <si>
    <t>Net Rev Increase (Decrease) with 25-26 Proposed $90M Allocation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</si>
</sst>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(#,##0)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rgb="FFFFFF00"/>
      </patternFill>
    </fill>
  </fills>
  <borders count="1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readingOrder="0"/>
    </xf>
    <xf borderId="1" fillId="0" fontId="2" numFmtId="0" xfId="0" applyBorder="1" applyFont="1"/>
    <xf borderId="2" fillId="0" fontId="2" numFmtId="0" xfId="0" applyAlignment="1" applyBorder="1" applyFont="1">
      <alignment readingOrder="0" shrinkToFit="0" wrapText="1"/>
    </xf>
    <xf borderId="0" fillId="0" fontId="2" numFmtId="0" xfId="0" applyAlignment="1" applyFont="1">
      <alignment readingOrder="0"/>
    </xf>
    <xf borderId="3" fillId="2" fontId="2" numFmtId="10" xfId="0" applyAlignment="1" applyBorder="1" applyFill="1" applyFont="1" applyNumberFormat="1">
      <alignment readingOrder="0"/>
    </xf>
    <xf borderId="4" fillId="0" fontId="2" numFmtId="10" xfId="0" applyAlignment="1" applyBorder="1" applyFont="1" applyNumberFormat="1">
      <alignment readingOrder="0"/>
    </xf>
    <xf borderId="4" fillId="2" fontId="2" numFmtId="10" xfId="0" applyAlignment="1" applyBorder="1" applyFont="1" applyNumberFormat="1">
      <alignment readingOrder="0"/>
    </xf>
    <xf borderId="5" fillId="3" fontId="2" numFmtId="10" xfId="0" applyBorder="1" applyFill="1" applyFont="1" applyNumberFormat="1"/>
    <xf borderId="2" fillId="4" fontId="3" numFmtId="10" xfId="0" applyBorder="1" applyFill="1" applyFont="1" applyNumberFormat="1"/>
    <xf borderId="1" fillId="0" fontId="2" numFmtId="0" xfId="0" applyAlignment="1" applyBorder="1" applyFont="1">
      <alignment readingOrder="0" shrinkToFit="0" wrapText="1"/>
    </xf>
    <xf borderId="6" fillId="0" fontId="2" numFmtId="10" xfId="0" applyAlignment="1" applyBorder="1" applyFont="1" applyNumberFormat="1">
      <alignment readingOrder="0"/>
    </xf>
    <xf borderId="1" fillId="2" fontId="2" numFmtId="10" xfId="0" applyAlignment="1" applyBorder="1" applyFont="1" applyNumberFormat="1">
      <alignment readingOrder="0"/>
    </xf>
    <xf borderId="1" fillId="0" fontId="2" numFmtId="10" xfId="0" applyAlignment="1" applyBorder="1" applyFont="1" applyNumberFormat="1">
      <alignment readingOrder="0"/>
    </xf>
    <xf borderId="7" fillId="4" fontId="3" numFmtId="10" xfId="0" applyBorder="1" applyFont="1" applyNumberFormat="1"/>
    <xf borderId="0" fillId="2" fontId="2" numFmtId="10" xfId="0" applyFont="1" applyNumberFormat="1"/>
    <xf borderId="8" fillId="4" fontId="3" numFmtId="10" xfId="0" applyBorder="1" applyFont="1" applyNumberFormat="1"/>
    <xf borderId="9" fillId="0" fontId="2" numFmtId="10" xfId="0" applyBorder="1" applyFont="1" applyNumberFormat="1"/>
    <xf borderId="9" fillId="4" fontId="3" numFmtId="10" xfId="0" applyBorder="1" applyFont="1" applyNumberFormat="1"/>
    <xf borderId="10" fillId="5" fontId="2" numFmtId="10" xfId="0" applyBorder="1" applyFill="1" applyFont="1" applyNumberFormat="1"/>
    <xf borderId="0" fillId="5" fontId="2" numFmtId="0" xfId="0" applyAlignment="1" applyFont="1">
      <alignment readingOrder="0"/>
    </xf>
    <xf borderId="3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left" readingOrder="0"/>
    </xf>
    <xf borderId="6" fillId="0" fontId="2" numFmtId="0" xfId="0" applyAlignment="1" applyBorder="1" applyFont="1">
      <alignment horizontal="left" readingOrder="0"/>
    </xf>
    <xf borderId="7" fillId="0" fontId="2" numFmtId="0" xfId="0" applyAlignment="1" applyBorder="1" applyFont="1">
      <alignment horizontal="left" readingOrder="0"/>
    </xf>
    <xf borderId="0" fillId="0" fontId="2" numFmtId="0" xfId="0" applyAlignment="1" applyFont="1">
      <alignment readingOrder="0" shrinkToFit="0" wrapText="1"/>
    </xf>
    <xf borderId="8" fillId="0" fontId="2" numFmtId="164" xfId="0" applyAlignment="1" applyBorder="1" applyFont="1" applyNumberFormat="1">
      <alignment readingOrder="0"/>
    </xf>
    <xf borderId="10" fillId="0" fontId="2" numFmtId="4" xfId="0" applyAlignment="1" applyBorder="1" applyFont="1" applyNumberFormat="1">
      <alignment readingOrder="0" shrinkToFit="0" wrapText="1"/>
    </xf>
    <xf borderId="8" fillId="0" fontId="2" numFmtId="3" xfId="0" applyAlignment="1" applyBorder="1" applyFont="1" applyNumberFormat="1">
      <alignment horizontal="left" readingOrder="0"/>
    </xf>
    <xf borderId="10" fillId="0" fontId="2" numFmtId="3" xfId="0" applyAlignment="1" applyBorder="1" applyFont="1" applyNumberFormat="1">
      <alignment horizontal="left" readingOrder="0"/>
    </xf>
    <xf borderId="6" fillId="0" fontId="2" numFmtId="164" xfId="0" applyAlignment="1" applyBorder="1" applyFont="1" applyNumberFormat="1">
      <alignment readingOrder="0"/>
    </xf>
    <xf borderId="7" fillId="3" fontId="2" numFmtId="3" xfId="0" applyBorder="1" applyFont="1" applyNumberFormat="1"/>
    <xf borderId="8" fillId="0" fontId="2" numFmtId="3" xfId="0" applyBorder="1" applyFont="1" applyNumberFormat="1"/>
    <xf borderId="10" fillId="4" fontId="3" numFmtId="3" xfId="0" applyBorder="1" applyFont="1" applyNumberFormat="1"/>
    <xf borderId="2" fillId="4" fontId="3" numFmtId="3" xfId="0" applyBorder="1" applyFont="1" applyNumberFormat="1"/>
    <xf borderId="2" fillId="0" fontId="2" numFmtId="10" xfId="0" applyAlignment="1" applyBorder="1" applyFont="1" applyNumberFormat="1">
      <alignment readingOrder="0"/>
    </xf>
    <xf borderId="6" fillId="0" fontId="2" numFmtId="3" xfId="0" applyAlignment="1" applyBorder="1" applyFont="1" applyNumberFormat="1">
      <alignment horizontal="left"/>
    </xf>
    <xf borderId="7" fillId="0" fontId="2" numFmtId="3" xfId="0" applyAlignment="1" applyBorder="1" applyFont="1" applyNumberFormat="1">
      <alignment horizontal="left"/>
    </xf>
    <xf borderId="8" fillId="2" fontId="2" numFmtId="0" xfId="0" applyAlignment="1" applyBorder="1" applyFont="1">
      <alignment readingOrder="0" shrinkToFit="0" wrapText="1"/>
    </xf>
    <xf borderId="10" fillId="2" fontId="2" numFmtId="164" xfId="0" applyBorder="1" applyFont="1" applyNumberFormat="1"/>
    <xf borderId="2" fillId="2" fontId="2" numFmtId="164" xfId="0" applyBorder="1" applyFont="1" applyNumberFormat="1"/>
    <xf borderId="0" fillId="6" fontId="2" numFmtId="0" xfId="0" applyAlignment="1" applyFill="1" applyFont="1">
      <alignment readingOrder="0" shrinkToFit="0" wrapText="1"/>
    </xf>
    <xf borderId="6" fillId="0" fontId="2" numFmtId="0" xfId="0" applyAlignment="1" applyBorder="1" applyFont="1">
      <alignment horizontal="left" readingOrder="0" shrinkToFit="0" wrapText="1"/>
    </xf>
    <xf borderId="7" fillId="0" fontId="2" numFmtId="0" xfId="0" applyAlignment="1" applyBorder="1" applyFont="1">
      <alignment horizontal="left" readingOrder="0" shrinkToFit="0" wrapText="1"/>
    </xf>
    <xf borderId="3" fillId="0" fontId="2" numFmtId="0" xfId="0" applyAlignment="1" applyBorder="1" applyFont="1">
      <alignment readingOrder="0" shrinkToFit="0" wrapText="1"/>
    </xf>
    <xf borderId="5" fillId="0" fontId="2" numFmtId="164" xfId="0" applyBorder="1" applyFont="1" applyNumberFormat="1"/>
    <xf borderId="10" fillId="7" fontId="2" numFmtId="164" xfId="0" applyBorder="1" applyFill="1" applyFont="1" applyNumberFormat="1"/>
    <xf borderId="11" fillId="0" fontId="2" numFmtId="0" xfId="0" applyBorder="1" applyFont="1"/>
    <xf borderId="12" fillId="0" fontId="2" numFmtId="0" xfId="0" applyBorder="1" applyFont="1"/>
    <xf borderId="0" fillId="0" fontId="2" numFmtId="10" xfId="0" applyFont="1" applyNumberFormat="1"/>
    <xf borderId="11" fillId="2" fontId="2" numFmtId="0" xfId="0" applyAlignment="1" applyBorder="1" applyFont="1">
      <alignment readingOrder="0"/>
    </xf>
    <xf borderId="12" fillId="2" fontId="2" numFmtId="3" xfId="0" applyAlignment="1" applyBorder="1" applyFont="1" applyNumberFormat="1">
      <alignment readingOrder="0"/>
    </xf>
    <xf borderId="6" fillId="0" fontId="2" numFmtId="0" xfId="0" applyAlignment="1" applyBorder="1" applyFont="1">
      <alignment readingOrder="0" shrinkToFit="0" wrapText="1"/>
    </xf>
    <xf borderId="7" fillId="8" fontId="2" numFmtId="164" xfId="0" applyBorder="1" applyFill="1" applyFont="1" applyNumberFormat="1"/>
    <xf borderId="1" fillId="0" fontId="2" numFmtId="0" xfId="0" applyAlignment="1" applyBorder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2" xfId="0" applyAlignment="1" applyFont="1" applyNumberFormat="1">
      <alignment readingOrder="0"/>
    </xf>
    <xf borderId="0" fillId="0" fontId="2" numFmtId="3" xfId="0" applyFont="1" applyNumberFormat="1"/>
    <xf borderId="0" fillId="0" fontId="2" numFmtId="2" xfId="0" applyFont="1" applyNumberFormat="1"/>
    <xf borderId="0" fillId="8" fontId="2" numFmtId="3" xfId="0" applyFont="1" applyNumberFormat="1"/>
    <xf borderId="0" fillId="7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38"/>
  </cols>
  <sheetData>
    <row r="2">
      <c r="B2" s="1" t="s">
        <v>0</v>
      </c>
      <c r="C2" s="1" t="s">
        <v>1</v>
      </c>
      <c r="D2" s="1" t="s">
        <v>2</v>
      </c>
      <c r="E2" s="2" t="s">
        <v>3</v>
      </c>
      <c r="F2" s="3"/>
      <c r="G2" s="4" t="s">
        <v>4</v>
      </c>
    </row>
    <row r="3">
      <c r="A3" s="5" t="s">
        <v>5</v>
      </c>
      <c r="B3" s="6">
        <v>0.0915</v>
      </c>
      <c r="C3" s="7">
        <v>0.2096</v>
      </c>
      <c r="D3" s="8">
        <v>0.0125</v>
      </c>
      <c r="E3" s="9">
        <f t="shared" ref="E3:E4" si="1">SUM(B3:D3)</f>
        <v>0.3136</v>
      </c>
      <c r="G3" s="10">
        <f>B5+D5</f>
        <v>0.043</v>
      </c>
    </row>
    <row r="4">
      <c r="A4" s="11" t="s">
        <v>6</v>
      </c>
      <c r="B4" s="12">
        <v>0.1087</v>
      </c>
      <c r="C4" s="13">
        <v>0.1521</v>
      </c>
      <c r="D4" s="14">
        <v>0.0383</v>
      </c>
      <c r="E4" s="15">
        <f t="shared" si="1"/>
        <v>0.2991</v>
      </c>
      <c r="F4" s="16">
        <f>B3+C4+D3</f>
        <v>0.2561</v>
      </c>
    </row>
    <row r="5">
      <c r="A5" s="5" t="s">
        <v>7</v>
      </c>
      <c r="B5" s="17">
        <f t="shared" ref="B5:D5" si="2">B4-B3</f>
        <v>0.0172</v>
      </c>
      <c r="C5" s="18">
        <f t="shared" si="2"/>
        <v>-0.0575</v>
      </c>
      <c r="D5" s="19">
        <f t="shared" si="2"/>
        <v>0.0258</v>
      </c>
      <c r="E5" s="20">
        <f>E3-E4</f>
        <v>0.0145</v>
      </c>
      <c r="F5" s="21" t="s">
        <v>8</v>
      </c>
      <c r="J5" s="22" t="s">
        <v>5</v>
      </c>
      <c r="K5" s="23" t="s">
        <v>9</v>
      </c>
    </row>
    <row r="6">
      <c r="J6" s="24" t="s">
        <v>10</v>
      </c>
      <c r="K6" s="25" t="s">
        <v>10</v>
      </c>
    </row>
    <row r="7">
      <c r="A7" s="26"/>
      <c r="B7" s="27" t="s">
        <v>5</v>
      </c>
      <c r="C7" s="28" t="s">
        <v>11</v>
      </c>
      <c r="E7" s="27" t="s">
        <v>9</v>
      </c>
      <c r="F7" s="28" t="s">
        <v>12</v>
      </c>
      <c r="G7" s="4" t="s">
        <v>13</v>
      </c>
      <c r="I7" s="11" t="s">
        <v>14</v>
      </c>
      <c r="J7" s="29">
        <v>1.815E8</v>
      </c>
      <c r="K7" s="30">
        <v>9.0E7</v>
      </c>
    </row>
    <row r="8">
      <c r="A8" s="26" t="s">
        <v>15</v>
      </c>
      <c r="B8" s="31">
        <v>2.0576082E7</v>
      </c>
      <c r="C8" s="32">
        <f>B8*E3</f>
        <v>6452659.315</v>
      </c>
      <c r="E8" s="33">
        <f>B8*1.03</f>
        <v>21193364.46</v>
      </c>
      <c r="F8" s="34">
        <f>E8*E4</f>
        <v>6338935.31</v>
      </c>
      <c r="G8" s="35">
        <f>E8*G3</f>
        <v>911314.6718</v>
      </c>
      <c r="I8" s="36">
        <v>0.00179406521</v>
      </c>
      <c r="J8" s="37">
        <f>I8*J7</f>
        <v>325622.8356</v>
      </c>
      <c r="K8" s="38">
        <f>K7*I8</f>
        <v>161465.8689</v>
      </c>
    </row>
    <row r="9">
      <c r="E9" s="39" t="s">
        <v>16</v>
      </c>
      <c r="F9" s="40">
        <f>(B3+C4+D3)*E8</f>
        <v>5427620.638</v>
      </c>
      <c r="G9" s="41">
        <f>F9-C8</f>
        <v>-1025038.677</v>
      </c>
      <c r="H9" s="42"/>
      <c r="J9" s="43" t="s">
        <v>17</v>
      </c>
      <c r="K9" s="44" t="s">
        <v>17</v>
      </c>
    </row>
    <row r="10">
      <c r="E10" s="45" t="s">
        <v>18</v>
      </c>
      <c r="F10" s="46">
        <f>F8-C8</f>
        <v>-113724.0052</v>
      </c>
      <c r="I10" s="4" t="s">
        <v>19</v>
      </c>
      <c r="J10" s="27">
        <v>337211.78</v>
      </c>
      <c r="K10" s="47">
        <f>K8*J11</f>
        <v>167212.4529</v>
      </c>
      <c r="L10" s="26" t="s">
        <v>20</v>
      </c>
    </row>
    <row r="11">
      <c r="E11" s="48"/>
      <c r="F11" s="49"/>
      <c r="J11" s="50">
        <f>J10/J8</f>
        <v>1.035590085</v>
      </c>
    </row>
    <row r="12">
      <c r="E12" s="51" t="s">
        <v>21</v>
      </c>
      <c r="F12" s="52">
        <v>1073644.14</v>
      </c>
    </row>
    <row r="13">
      <c r="E13" s="48"/>
      <c r="F13" s="49"/>
    </row>
    <row r="14">
      <c r="E14" s="53" t="s">
        <v>22</v>
      </c>
      <c r="F14" s="54">
        <f>(F10+F12)*-1</f>
        <v>-959920.1348</v>
      </c>
    </row>
    <row r="15">
      <c r="B15" s="5"/>
      <c r="C15" s="26"/>
      <c r="D15" s="5"/>
      <c r="E15" s="26"/>
    </row>
    <row r="16">
      <c r="C16" s="55" t="s">
        <v>23</v>
      </c>
      <c r="D16" s="11" t="s">
        <v>24</v>
      </c>
      <c r="E16" s="11" t="s">
        <v>25</v>
      </c>
      <c r="F16" s="11" t="s">
        <v>26</v>
      </c>
    </row>
    <row r="17">
      <c r="B17" s="26" t="s">
        <v>27</v>
      </c>
      <c r="C17" s="5">
        <v>392.0</v>
      </c>
      <c r="D17" s="56">
        <v>78.0</v>
      </c>
      <c r="E17" s="57">
        <f>(2657.2-78.32)*0.9</f>
        <v>2320.992</v>
      </c>
      <c r="F17" s="58">
        <f>E17*C17</f>
        <v>909828.864</v>
      </c>
      <c r="G17" s="5" t="s">
        <v>28</v>
      </c>
    </row>
    <row r="18">
      <c r="E18" s="59">
        <f>2648.59*0.1</f>
        <v>264.859</v>
      </c>
      <c r="F18" s="58">
        <f>E18*C17</f>
        <v>103824.728</v>
      </c>
      <c r="G18" s="5" t="s">
        <v>29</v>
      </c>
    </row>
    <row r="20">
      <c r="E20" s="26" t="s">
        <v>30</v>
      </c>
      <c r="F20" s="60">
        <f>F17+F18+F14</f>
        <v>53733.45721</v>
      </c>
    </row>
    <row r="21">
      <c r="E21" s="26" t="s">
        <v>31</v>
      </c>
      <c r="F21" s="61">
        <f>F20+K10</f>
        <v>220945.9101</v>
      </c>
    </row>
  </sheetData>
  <printOptions gridLines="1" horizontalCentered="1"/>
  <pageMargins bottom="0.75" footer="0.0" header="0.0" left="0.7" right="0.7" top="0.75"/>
  <pageSetup fitToWidth="0" cellComments="atEnd" orientation="landscape" pageOrder="overThenDown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BFDEAEE3A404DAB44F938E5515378" ma:contentTypeVersion="20" ma:contentTypeDescription="Create a new document." ma:contentTypeScope="" ma:versionID="26a09c52d093987e589f2e8c9f27de1a">
  <xsd:schema xmlns:xsd="http://www.w3.org/2001/XMLSchema" xmlns:xs="http://www.w3.org/2001/XMLSchema" xmlns:p="http://schemas.microsoft.com/office/2006/metadata/properties" xmlns:ns1="http://schemas.microsoft.com/sharepoint/v3" xmlns:ns2="e7f6d62c-971c-4a84-9a78-1816dcfe4d95" xmlns:ns3="a157fdeb-74ca-45b4-aa8d-00bdf8364119" targetNamespace="http://schemas.microsoft.com/office/2006/metadata/properties" ma:root="true" ma:fieldsID="d17729d02c9c0081257368ef8c7c3148" ns1:_="" ns2:_="" ns3:_="">
    <xsd:import namespace="http://schemas.microsoft.com/sharepoint/v3"/>
    <xsd:import namespace="e7f6d62c-971c-4a84-9a78-1816dcfe4d95"/>
    <xsd:import namespace="a157fdeb-74ca-45b4-aa8d-00bdf83641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d62c-971c-4a84-9a78-1816dcf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dda51d8-fa10-4fbb-97ab-6be8ba1139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7fdeb-74ca-45b4-aa8d-00bdf83641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531f243-6f7d-4926-afc2-4a2ebf28911e}" ma:internalName="TaxCatchAll" ma:showField="CatchAllData" ma:web="a157fdeb-74ca-45b4-aa8d-00bdf83641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7f6d62c-971c-4a84-9a78-1816dcfe4d95">
      <Terms xmlns="http://schemas.microsoft.com/office/infopath/2007/PartnerControls"/>
    </lcf76f155ced4ddcb4097134ff3c332f>
    <TaxCatchAll xmlns="a157fdeb-74ca-45b4-aa8d-00bdf8364119" xsi:nil="true"/>
  </documentManagement>
</p:properties>
</file>

<file path=customXml/itemProps1.xml><?xml version="1.0" encoding="utf-8"?>
<ds:datastoreItem xmlns:ds="http://schemas.openxmlformats.org/officeDocument/2006/customXml" ds:itemID="{E99CFA4D-F36C-4B79-AAEE-44D4734F614D}"/>
</file>

<file path=customXml/itemProps2.xml><?xml version="1.0" encoding="utf-8"?>
<ds:datastoreItem xmlns:ds="http://schemas.openxmlformats.org/officeDocument/2006/customXml" ds:itemID="{9356D0C6-622D-4CB8-9241-939282976613}"/>
</file>

<file path=customXml/itemProps3.xml><?xml version="1.0" encoding="utf-8"?>
<ds:datastoreItem xmlns:ds="http://schemas.openxmlformats.org/officeDocument/2006/customXml" ds:itemID="{CEA54CEC-5CA5-4452-901D-69D7F3A88FA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0x010100827BFDEAEE3A404DAB44F938E5515378</vt:lpwstr>
  </property>
</Properties>
</file>