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1340" windowHeight="6030"/>
  </bookViews>
  <sheets>
    <sheet name="Report" sheetId="3" r:id="rId1"/>
  </sheets>
  <definedNames>
    <definedName name="_xlnm.Print_Area" localSheetId="0">Report!$A$1:$Q$114</definedName>
  </definedNames>
  <calcPr calcId="145621"/>
</workbook>
</file>

<file path=xl/calcChain.xml><?xml version="1.0" encoding="utf-8"?>
<calcChain xmlns="http://schemas.openxmlformats.org/spreadsheetml/2006/main">
  <c r="K68" i="3" l="1"/>
  <c r="K38" i="3"/>
  <c r="K78" i="3"/>
  <c r="I54" i="3"/>
  <c r="K54" i="3" s="1"/>
  <c r="P69" i="3"/>
  <c r="P53" i="3"/>
  <c r="I52" i="3"/>
  <c r="K52" i="3" s="1"/>
  <c r="I51" i="3"/>
  <c r="K51" i="3"/>
  <c r="P51" i="3" s="1"/>
  <c r="Q51" i="3" s="1"/>
  <c r="I50" i="3"/>
  <c r="K50" i="3" s="1"/>
  <c r="I49" i="3"/>
  <c r="K49" i="3"/>
  <c r="P49" i="3" s="1"/>
  <c r="Q49" i="3" s="1"/>
  <c r="P48" i="3"/>
  <c r="I47" i="3"/>
  <c r="K47" i="3"/>
  <c r="P47" i="3" s="1"/>
  <c r="P40" i="3"/>
  <c r="P39" i="3"/>
  <c r="P38" i="3"/>
  <c r="K25" i="3"/>
  <c r="P25" i="3"/>
  <c r="K19" i="3"/>
  <c r="P19" i="3"/>
  <c r="K12" i="3"/>
  <c r="P12" i="3"/>
  <c r="K13" i="3"/>
  <c r="P13" i="3"/>
  <c r="K14" i="3"/>
  <c r="P14" i="3"/>
  <c r="K11" i="3"/>
  <c r="P11" i="3"/>
  <c r="I40" i="3"/>
  <c r="Q40" i="3"/>
  <c r="E40" i="3"/>
  <c r="N40" i="3"/>
  <c r="L40" i="3"/>
  <c r="G39" i="3"/>
  <c r="I39" i="3" s="1"/>
  <c r="E39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6" i="3"/>
  <c r="E107" i="3"/>
  <c r="E108" i="3"/>
  <c r="E110" i="3" s="1"/>
  <c r="G107" i="3" s="1"/>
  <c r="I107" i="3" s="1"/>
  <c r="E38" i="3"/>
  <c r="E41" i="3"/>
  <c r="E42" i="3" s="1"/>
  <c r="E11" i="3"/>
  <c r="E14" i="3"/>
  <c r="E15" i="3"/>
  <c r="E16" i="3"/>
  <c r="E24" i="3"/>
  <c r="E25" i="3"/>
  <c r="E26" i="3"/>
  <c r="E27" i="3"/>
  <c r="E30" i="3"/>
  <c r="E31" i="3"/>
  <c r="E32" i="3"/>
  <c r="E33" i="3"/>
  <c r="E34" i="3"/>
  <c r="E35" i="3"/>
  <c r="E47" i="3"/>
  <c r="E48" i="3"/>
  <c r="E50" i="3"/>
  <c r="E51" i="3"/>
  <c r="E52" i="3"/>
  <c r="E53" i="3"/>
  <c r="E55" i="3"/>
  <c r="E58" i="3"/>
  <c r="E59" i="3"/>
  <c r="E61" i="3"/>
  <c r="E62" i="3"/>
  <c r="E63" i="3"/>
  <c r="E66" i="3"/>
  <c r="E68" i="3"/>
  <c r="E69" i="3"/>
  <c r="E70" i="3"/>
  <c r="E71" i="3"/>
  <c r="E72" i="3"/>
  <c r="E73" i="3"/>
  <c r="E74" i="3"/>
  <c r="C78" i="3"/>
  <c r="E78" i="3"/>
  <c r="E80" i="3" s="1"/>
  <c r="C79" i="3"/>
  <c r="E79" i="3"/>
  <c r="E19" i="3"/>
  <c r="E20" i="3"/>
  <c r="E21" i="3"/>
  <c r="I60" i="3"/>
  <c r="L60" i="3"/>
  <c r="N60" i="3"/>
  <c r="Q60" i="3"/>
  <c r="I48" i="3"/>
  <c r="L49" i="3"/>
  <c r="N49" i="3"/>
  <c r="K80" i="3"/>
  <c r="K16" i="3"/>
  <c r="K42" i="3"/>
  <c r="K26" i="3"/>
  <c r="K27" i="3"/>
  <c r="K35" i="3"/>
  <c r="K74" i="3"/>
  <c r="K21" i="3"/>
  <c r="K103" i="3"/>
  <c r="K108" i="3"/>
  <c r="K110" i="3" s="1"/>
  <c r="G11" i="3"/>
  <c r="I11" i="3"/>
  <c r="Q11" i="3" s="1"/>
  <c r="Q12" i="3"/>
  <c r="Q13" i="3"/>
  <c r="I14" i="3"/>
  <c r="Q14" i="3" s="1"/>
  <c r="I15" i="3"/>
  <c r="Q15" i="3" s="1"/>
  <c r="I24" i="3"/>
  <c r="Q24" i="3"/>
  <c r="I25" i="3"/>
  <c r="Q25" i="3"/>
  <c r="I26" i="3"/>
  <c r="P26" i="3"/>
  <c r="Q26" i="3" s="1"/>
  <c r="Q27" i="3" s="1"/>
  <c r="G30" i="3"/>
  <c r="I30" i="3"/>
  <c r="Q30" i="3" s="1"/>
  <c r="G31" i="3"/>
  <c r="I31" i="3" s="1"/>
  <c r="G32" i="3"/>
  <c r="I32" i="3"/>
  <c r="Q32" i="3" s="1"/>
  <c r="G33" i="3"/>
  <c r="I33" i="3" s="1"/>
  <c r="G34" i="3"/>
  <c r="I34" i="3"/>
  <c r="Q34" i="3" s="1"/>
  <c r="I38" i="3"/>
  <c r="Q38" i="3"/>
  <c r="I41" i="3"/>
  <c r="Q41" i="3"/>
  <c r="Q48" i="3"/>
  <c r="Q53" i="3"/>
  <c r="Q55" i="3"/>
  <c r="G58" i="3"/>
  <c r="I58" i="3" s="1"/>
  <c r="I59" i="3"/>
  <c r="Q59" i="3"/>
  <c r="G61" i="3"/>
  <c r="I61" i="3"/>
  <c r="Q61" i="3" s="1"/>
  <c r="I62" i="3"/>
  <c r="Q62" i="3" s="1"/>
  <c r="G66" i="3"/>
  <c r="I66" i="3"/>
  <c r="Q66" i="3" s="1"/>
  <c r="G68" i="3"/>
  <c r="I68" i="3" s="1"/>
  <c r="G69" i="3"/>
  <c r="I69" i="3"/>
  <c r="Q69" i="3" s="1"/>
  <c r="G70" i="3"/>
  <c r="I70" i="3" s="1"/>
  <c r="G71" i="3"/>
  <c r="I71" i="3"/>
  <c r="Q71" i="3" s="1"/>
  <c r="G72" i="3"/>
  <c r="I72" i="3" s="1"/>
  <c r="G73" i="3"/>
  <c r="I73" i="3"/>
  <c r="Q73" i="3" s="1"/>
  <c r="G78" i="3"/>
  <c r="I78" i="3"/>
  <c r="P78" i="3"/>
  <c r="Q78" i="3"/>
  <c r="I19" i="3"/>
  <c r="Q19" i="3" s="1"/>
  <c r="Q21" i="3" s="1"/>
  <c r="I20" i="3"/>
  <c r="Q20" i="3" s="1"/>
  <c r="I88" i="3"/>
  <c r="Q88" i="3" s="1"/>
  <c r="G89" i="3"/>
  <c r="I89" i="3"/>
  <c r="Q89" i="3" s="1"/>
  <c r="I90" i="3"/>
  <c r="Q90" i="3" s="1"/>
  <c r="G91" i="3"/>
  <c r="I91" i="3" s="1"/>
  <c r="I92" i="3"/>
  <c r="Q92" i="3"/>
  <c r="G93" i="3"/>
  <c r="I93" i="3"/>
  <c r="Q93" i="3" s="1"/>
  <c r="G94" i="3"/>
  <c r="I94" i="3" s="1"/>
  <c r="I95" i="3"/>
  <c r="Q95" i="3"/>
  <c r="G96" i="3"/>
  <c r="I96" i="3"/>
  <c r="Q96" i="3" s="1"/>
  <c r="I97" i="3"/>
  <c r="Q97" i="3" s="1"/>
  <c r="I98" i="3"/>
  <c r="Q98" i="3" s="1"/>
  <c r="I99" i="3"/>
  <c r="Q99" i="3" s="1"/>
  <c r="G100" i="3"/>
  <c r="I100" i="3" s="1"/>
  <c r="G101" i="3"/>
  <c r="I101" i="3"/>
  <c r="Q101" i="3" s="1"/>
  <c r="I102" i="3"/>
  <c r="Q102" i="3" s="1"/>
  <c r="I106" i="3"/>
  <c r="Q106" i="3"/>
  <c r="P16" i="3"/>
  <c r="P27" i="3"/>
  <c r="P35" i="3"/>
  <c r="P42" i="3"/>
  <c r="P74" i="3"/>
  <c r="P80" i="3"/>
  <c r="P21" i="3"/>
  <c r="P103" i="3"/>
  <c r="P108" i="3"/>
  <c r="P110" i="3"/>
  <c r="N11" i="3"/>
  <c r="N16" i="3" s="1"/>
  <c r="N12" i="3"/>
  <c r="N13" i="3"/>
  <c r="N14" i="3"/>
  <c r="N15" i="3"/>
  <c r="N24" i="3"/>
  <c r="N27" i="3" s="1"/>
  <c r="N25" i="3"/>
  <c r="N26" i="3"/>
  <c r="N30" i="3"/>
  <c r="N32" i="3"/>
  <c r="N34" i="3"/>
  <c r="N38" i="3"/>
  <c r="N41" i="3"/>
  <c r="N47" i="3"/>
  <c r="N48" i="3"/>
  <c r="N50" i="3"/>
  <c r="N51" i="3"/>
  <c r="N52" i="3"/>
  <c r="N53" i="3"/>
  <c r="N54" i="3"/>
  <c r="N55" i="3"/>
  <c r="N59" i="3"/>
  <c r="N61" i="3"/>
  <c r="N62" i="3"/>
  <c r="N66" i="3"/>
  <c r="N69" i="3"/>
  <c r="N71" i="3"/>
  <c r="N73" i="3"/>
  <c r="N78" i="3"/>
  <c r="N19" i="3"/>
  <c r="N20" i="3"/>
  <c r="N21" i="3" s="1"/>
  <c r="N88" i="3"/>
  <c r="N89" i="3"/>
  <c r="N90" i="3"/>
  <c r="N92" i="3"/>
  <c r="N93" i="3"/>
  <c r="N95" i="3"/>
  <c r="N96" i="3"/>
  <c r="N97" i="3"/>
  <c r="N98" i="3"/>
  <c r="N99" i="3"/>
  <c r="N101" i="3"/>
  <c r="N102" i="3"/>
  <c r="N106" i="3"/>
  <c r="L11" i="3"/>
  <c r="L12" i="3"/>
  <c r="L13" i="3"/>
  <c r="L14" i="3"/>
  <c r="L15" i="3"/>
  <c r="L24" i="3"/>
  <c r="L25" i="3"/>
  <c r="L26" i="3"/>
  <c r="L30" i="3"/>
  <c r="L32" i="3"/>
  <c r="L34" i="3"/>
  <c r="L38" i="3"/>
  <c r="L41" i="3"/>
  <c r="L47" i="3"/>
  <c r="L48" i="3"/>
  <c r="L51" i="3"/>
  <c r="L53" i="3"/>
  <c r="L55" i="3"/>
  <c r="L59" i="3"/>
  <c r="L61" i="3"/>
  <c r="L62" i="3"/>
  <c r="L66" i="3"/>
  <c r="L69" i="3"/>
  <c r="L71" i="3"/>
  <c r="L73" i="3"/>
  <c r="L78" i="3"/>
  <c r="L19" i="3"/>
  <c r="L20" i="3"/>
  <c r="L21" i="3" s="1"/>
  <c r="L88" i="3"/>
  <c r="L89" i="3"/>
  <c r="L90" i="3"/>
  <c r="L91" i="3"/>
  <c r="L92" i="3"/>
  <c r="L93" i="3"/>
  <c r="L95" i="3"/>
  <c r="L96" i="3"/>
  <c r="L97" i="3"/>
  <c r="L98" i="3"/>
  <c r="L99" i="3"/>
  <c r="L101" i="3"/>
  <c r="L102" i="3"/>
  <c r="L106" i="3"/>
  <c r="L107" i="3"/>
  <c r="L108" i="3" s="1"/>
  <c r="I16" i="3"/>
  <c r="I27" i="3"/>
  <c r="I35" i="3"/>
  <c r="I42" i="3"/>
  <c r="I63" i="3"/>
  <c r="I74" i="3"/>
  <c r="I21" i="3"/>
  <c r="I103" i="3"/>
  <c r="I108" i="3"/>
  <c r="I110" i="3"/>
  <c r="L27" i="3" l="1"/>
  <c r="N100" i="3"/>
  <c r="L100" i="3"/>
  <c r="Q100" i="3"/>
  <c r="N94" i="3"/>
  <c r="L94" i="3"/>
  <c r="L103" i="3" s="1"/>
  <c r="L110" i="3" s="1"/>
  <c r="Q94" i="3"/>
  <c r="Q72" i="3"/>
  <c r="N72" i="3"/>
  <c r="L72" i="3"/>
  <c r="Q68" i="3"/>
  <c r="N68" i="3"/>
  <c r="L68" i="3"/>
  <c r="L74" i="3" s="1"/>
  <c r="Q58" i="3"/>
  <c r="N58" i="3"/>
  <c r="N63" i="3" s="1"/>
  <c r="L58" i="3"/>
  <c r="Q33" i="3"/>
  <c r="N33" i="3"/>
  <c r="L33" i="3"/>
  <c r="Q35" i="3"/>
  <c r="Q16" i="3"/>
  <c r="E82" i="3"/>
  <c r="Q107" i="3"/>
  <c r="N107" i="3"/>
  <c r="N108" i="3" s="1"/>
  <c r="L39" i="3"/>
  <c r="L42" i="3" s="1"/>
  <c r="Q39" i="3"/>
  <c r="Q42" i="3" s="1"/>
  <c r="N39" i="3"/>
  <c r="N42" i="3" s="1"/>
  <c r="L50" i="3"/>
  <c r="L63" i="3" s="1"/>
  <c r="P50" i="3"/>
  <c r="Q50" i="3" s="1"/>
  <c r="K63" i="3"/>
  <c r="K82" i="3" s="1"/>
  <c r="K113" i="3" s="1"/>
  <c r="P54" i="3"/>
  <c r="Q54" i="3" s="1"/>
  <c r="L54" i="3"/>
  <c r="L35" i="3"/>
  <c r="L16" i="3"/>
  <c r="Q108" i="3"/>
  <c r="Q91" i="3"/>
  <c r="N91" i="3"/>
  <c r="Q103" i="3"/>
  <c r="Q110" i="3" s="1"/>
  <c r="Q70" i="3"/>
  <c r="N70" i="3"/>
  <c r="N74" i="3" s="1"/>
  <c r="L70" i="3"/>
  <c r="Q74" i="3"/>
  <c r="Q31" i="3"/>
  <c r="N31" i="3"/>
  <c r="N35" i="3" s="1"/>
  <c r="L31" i="3"/>
  <c r="Q47" i="3"/>
  <c r="Q63" i="3" s="1"/>
  <c r="L52" i="3"/>
  <c r="P52" i="3"/>
  <c r="Q52" i="3" s="1"/>
  <c r="G79" i="3" l="1"/>
  <c r="I79" i="3" s="1"/>
  <c r="E113" i="3"/>
  <c r="P63" i="3"/>
  <c r="P82" i="3" s="1"/>
  <c r="P113" i="3" s="1"/>
  <c r="N103" i="3"/>
  <c r="N110" i="3" s="1"/>
  <c r="Q79" i="3" l="1"/>
  <c r="Q80" i="3" s="1"/>
  <c r="Q82" i="3" s="1"/>
  <c r="Q113" i="3" s="1"/>
  <c r="N79" i="3"/>
  <c r="N80" i="3" s="1"/>
  <c r="N82" i="3" s="1"/>
  <c r="N113" i="3" s="1"/>
  <c r="L79" i="3"/>
  <c r="L80" i="3" s="1"/>
  <c r="L82" i="3" s="1"/>
  <c r="L113" i="3" s="1"/>
  <c r="I80" i="3"/>
  <c r="I82" i="3" s="1"/>
  <c r="I113" i="3" s="1"/>
</calcChain>
</file>

<file path=xl/comments1.xml><?xml version="1.0" encoding="utf-8"?>
<comments xmlns="http://schemas.openxmlformats.org/spreadsheetml/2006/main">
  <authors>
    <author xml:space="preserve"> SLCS</author>
  </authors>
  <commentList>
    <comment ref="C120" authorId="0">
      <text>
        <r>
          <rPr>
            <b/>
            <sz val="8"/>
            <color indexed="81"/>
            <rFont val="Tahoma"/>
          </rPr>
          <t xml:space="preserve"> SLCS:</t>
        </r>
        <r>
          <rPr>
            <sz val="8"/>
            <color indexed="81"/>
            <rFont val="Tahoma"/>
          </rPr>
          <t xml:space="preserve">
Granger only shows $82,000, other $60K in BG budget</t>
        </r>
      </text>
    </comment>
  </commentList>
</comments>
</file>

<file path=xl/sharedStrings.xml><?xml version="1.0" encoding="utf-8"?>
<sst xmlns="http://schemas.openxmlformats.org/spreadsheetml/2006/main" count="117" uniqueCount="82">
  <si>
    <t>Actual/Adjusted Amount</t>
  </si>
  <si>
    <t xml:space="preserve"> </t>
  </si>
  <si>
    <t>Paid to</t>
  </si>
  <si>
    <t>Balance to</t>
  </si>
  <si>
    <t>Project</t>
  </si>
  <si>
    <t>Unit Price</t>
  </si>
  <si>
    <t>Qty</t>
  </si>
  <si>
    <t>Budget</t>
  </si>
  <si>
    <t>Date</t>
  </si>
  <si>
    <t>Complete</t>
  </si>
  <si>
    <t>Variance</t>
  </si>
  <si>
    <t xml:space="preserve">      TOTAL</t>
  </si>
  <si>
    <t xml:space="preserve">   </t>
  </si>
  <si>
    <t xml:space="preserve">   File Server</t>
  </si>
  <si>
    <t>TOTALS</t>
  </si>
  <si>
    <t>SERIES I</t>
  </si>
  <si>
    <t xml:space="preserve">   Building Infrastructure</t>
  </si>
  <si>
    <t xml:space="preserve">   Telephone System</t>
  </si>
  <si>
    <t xml:space="preserve">   Video Studios/Electronics</t>
  </si>
  <si>
    <t xml:space="preserve">   Network Electronics</t>
  </si>
  <si>
    <t>SERIES II</t>
  </si>
  <si>
    <t xml:space="preserve">   Technology Designer</t>
  </si>
  <si>
    <t>TOTAL SERIES I</t>
  </si>
  <si>
    <t>Computer/Printer Replacements</t>
  </si>
  <si>
    <t>WAN Upgrade</t>
  </si>
  <si>
    <t xml:space="preserve">   Upgrade Backbone</t>
  </si>
  <si>
    <t xml:space="preserve">   Remaining Upgrades</t>
  </si>
  <si>
    <t>TOTAL SERIES II</t>
  </si>
  <si>
    <t>Fees/Contingency Series II</t>
  </si>
  <si>
    <t>Fees/Contingency Series I</t>
  </si>
  <si>
    <t xml:space="preserve">   Building Infrastructure/Monitors</t>
  </si>
  <si>
    <t>BOND 2003 TECHNOLOGY BUDGET REPORT</t>
  </si>
  <si>
    <t>New High School</t>
  </si>
  <si>
    <t>Millennium Tech Wing</t>
  </si>
  <si>
    <t>High School</t>
  </si>
  <si>
    <t>New Maint/Transp Building</t>
  </si>
  <si>
    <t xml:space="preserve"> 2005-06</t>
  </si>
  <si>
    <t xml:space="preserve"> 2006-07</t>
  </si>
  <si>
    <t xml:space="preserve">      Servers</t>
  </si>
  <si>
    <t xml:space="preserve">   Computers </t>
  </si>
  <si>
    <t xml:space="preserve">   WAN relocation</t>
  </si>
  <si>
    <t xml:space="preserve">   Printers/Other</t>
  </si>
  <si>
    <t xml:space="preserve">   Printers-Secondary</t>
  </si>
  <si>
    <t xml:space="preserve">   Computers-Growth</t>
  </si>
  <si>
    <t xml:space="preserve">   Computers-Elementary Staff</t>
  </si>
  <si>
    <t xml:space="preserve">   Computers-HS Lab Replacements</t>
  </si>
  <si>
    <t xml:space="preserve">   Computers-MS Lab Replacements</t>
  </si>
  <si>
    <t xml:space="preserve">   Printers-Network Lab Lasers</t>
  </si>
  <si>
    <t xml:space="preserve">   Computers-Elementary Students</t>
  </si>
  <si>
    <t xml:space="preserve">      Video Server</t>
  </si>
  <si>
    <t xml:space="preserve">      Proxy Server</t>
  </si>
  <si>
    <t xml:space="preserve">      Application Server</t>
  </si>
  <si>
    <t xml:space="preserve">      Skyward Server</t>
  </si>
  <si>
    <t xml:space="preserve">   Laser Printers-Non Network</t>
  </si>
  <si>
    <t xml:space="preserve">   Laser Printers-Network</t>
  </si>
  <si>
    <t xml:space="preserve">   Laser-Color</t>
  </si>
  <si>
    <t xml:space="preserve">   Access Points</t>
  </si>
  <si>
    <t xml:space="preserve">   Charging Stations</t>
  </si>
  <si>
    <t xml:space="preserve">   WAN</t>
  </si>
  <si>
    <t xml:space="preserve">   Miscellaneous</t>
  </si>
  <si>
    <t xml:space="preserve">   Other Projects</t>
  </si>
  <si>
    <t xml:space="preserve">   Broadcast Studio/Radio</t>
  </si>
  <si>
    <t xml:space="preserve">   Laptops</t>
  </si>
  <si>
    <t xml:space="preserve">   Modules</t>
  </si>
  <si>
    <t>Amount</t>
  </si>
  <si>
    <t>Committed</t>
  </si>
  <si>
    <t>Remaining</t>
  </si>
  <si>
    <t>Uncommitted</t>
  </si>
  <si>
    <t xml:space="preserve">   Laptop Additions</t>
  </si>
  <si>
    <t xml:space="preserve">      Server</t>
  </si>
  <si>
    <t>Salem</t>
  </si>
  <si>
    <t xml:space="preserve">   Office</t>
  </si>
  <si>
    <t xml:space="preserve">   Mini labs 6-12</t>
  </si>
  <si>
    <t xml:space="preserve">   AV Presentation Carts</t>
  </si>
  <si>
    <t xml:space="preserve">   Design/Techical Studies</t>
  </si>
  <si>
    <t xml:space="preserve">   Computers-Special Ed Students</t>
  </si>
  <si>
    <t xml:space="preserve">   Computers-MacIntosh</t>
  </si>
  <si>
    <t xml:space="preserve">   Contingency (5%)</t>
  </si>
  <si>
    <t xml:space="preserve">   Broadcast Studio</t>
  </si>
  <si>
    <t xml:space="preserve">   Special Ed IDF</t>
  </si>
  <si>
    <t>For the Month Ended February 28, 2006</t>
  </si>
  <si>
    <t>Elementary - Special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</si>
</sst>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7" formatCode="m/d"/>
  </numFmts>
  <fonts count="6" x14ac:knownFonts="1"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Arial"/>
      <family val="2"/>
    </font>
    <font>
      <u/>
      <sz val="10"/>
      <name val="Arial"/>
      <family val="2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37" fontId="0" fillId="0" borderId="2" xfId="0" applyNumberFormat="1" applyBorder="1"/>
    <xf numFmtId="37" fontId="0" fillId="0" borderId="3" xfId="0" applyNumberFormat="1" applyBorder="1" applyAlignment="1">
      <alignment horizontal="center"/>
    </xf>
    <xf numFmtId="37" fontId="0" fillId="0" borderId="4" xfId="0" applyNumberFormat="1" applyBorder="1"/>
    <xf numFmtId="37" fontId="0" fillId="0" borderId="5" xfId="0" applyNumberFormat="1" applyBorder="1"/>
    <xf numFmtId="37" fontId="0" fillId="0" borderId="6" xfId="0" applyNumberFormat="1" applyBorder="1"/>
    <xf numFmtId="37" fontId="0" fillId="0" borderId="0" xfId="0" applyNumberFormat="1" applyBorder="1"/>
    <xf numFmtId="37" fontId="0" fillId="0" borderId="7" xfId="0" applyNumberFormat="1" applyBorder="1"/>
    <xf numFmtId="37" fontId="0" fillId="0" borderId="6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/>
    <xf numFmtId="164" fontId="0" fillId="0" borderId="0" xfId="0" applyNumberFormat="1"/>
    <xf numFmtId="37" fontId="0" fillId="0" borderId="13" xfId="0" applyNumberFormat="1" applyBorder="1"/>
    <xf numFmtId="37" fontId="0" fillId="0" borderId="14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16" xfId="0" applyNumberFormat="1" applyBorder="1"/>
    <xf numFmtId="37" fontId="0" fillId="0" borderId="17" xfId="0" applyNumberFormat="1" applyBorder="1"/>
    <xf numFmtId="164" fontId="0" fillId="0" borderId="18" xfId="0" applyNumberFormat="1" applyBorder="1"/>
    <xf numFmtId="37" fontId="3" fillId="0" borderId="0" xfId="0" applyNumberFormat="1" applyFont="1"/>
    <xf numFmtId="37" fontId="0" fillId="0" borderId="0" xfId="0" applyNumberFormat="1" applyFill="1"/>
    <xf numFmtId="37" fontId="4" fillId="0" borderId="0" xfId="0" applyNumberFormat="1" applyFont="1"/>
    <xf numFmtId="167" fontId="0" fillId="0" borderId="0" xfId="0" applyNumberFormat="1" applyFill="1"/>
    <xf numFmtId="37" fontId="5" fillId="0" borderId="0" xfId="0" applyNumberFormat="1" applyFont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19" xfId="0" applyNumberFormat="1" applyBorder="1"/>
    <xf numFmtId="37" fontId="0" fillId="0" borderId="0" xfId="0" quotePrefix="1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zoomScale="75" zoomScaleNormal="75" zoomScaleSheetLayoutView="70" workbookViewId="0">
      <selection activeCell="A11" sqref="A11"/>
    </sheetView>
  </sheetViews>
  <sheetFormatPr defaultRowHeight="12.75" x14ac:dyDescent="0.2"/>
  <cols>
    <col min="1" max="1" width="31" customWidth="1"/>
    <col min="2" max="2" width="1.42578125" customWidth="1"/>
    <col min="3" max="3" width="10.28515625" customWidth="1"/>
    <col min="4" max="4" width="6.28515625" customWidth="1"/>
    <col min="5" max="5" width="11.42578125" customWidth="1"/>
    <col min="6" max="6" width="2" customWidth="1"/>
    <col min="7" max="7" width="11" customWidth="1"/>
    <col min="8" max="8" width="6.5703125" customWidth="1"/>
    <col min="9" max="9" width="11.85546875" customWidth="1"/>
    <col min="10" max="10" width="2.140625" customWidth="1"/>
    <col min="11" max="11" width="12.140625" customWidth="1"/>
    <col min="12" max="12" width="11.5703125" customWidth="1"/>
    <col min="13" max="13" width="1.5703125" customWidth="1"/>
    <col min="14" max="14" width="11.5703125" customWidth="1"/>
    <col min="15" max="15" width="1.7109375" customWidth="1"/>
    <col min="16" max="16" width="12.140625" customWidth="1"/>
    <col min="17" max="17" width="11.5703125" customWidth="1"/>
  </cols>
  <sheetData>
    <row r="1" spans="1:17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" t="s">
        <v>80</v>
      </c>
      <c r="B2" s="1"/>
      <c r="C2" s="3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">
      <c r="A4" s="2"/>
      <c r="B4" s="1"/>
      <c r="C4" s="3"/>
      <c r="D4" s="4" t="s">
        <v>7</v>
      </c>
      <c r="E4" s="5"/>
      <c r="F4" s="1"/>
      <c r="G4" s="3"/>
      <c r="H4" s="4" t="s">
        <v>0</v>
      </c>
      <c r="I4" s="5"/>
      <c r="J4" s="1"/>
      <c r="K4" s="3"/>
      <c r="L4" s="5" t="s">
        <v>1</v>
      </c>
      <c r="M4" s="1"/>
      <c r="N4" s="2"/>
      <c r="O4" s="1"/>
      <c r="P4" s="3"/>
      <c r="Q4" s="5" t="s">
        <v>1</v>
      </c>
    </row>
    <row r="5" spans="1:17" x14ac:dyDescent="0.2">
      <c r="A5" s="6"/>
      <c r="B5" s="1"/>
      <c r="C5" s="7"/>
      <c r="D5" s="8"/>
      <c r="E5" s="9"/>
      <c r="F5" s="1"/>
      <c r="G5" s="7"/>
      <c r="H5" s="8"/>
      <c r="I5" s="9"/>
      <c r="J5" s="1"/>
      <c r="K5" s="10" t="s">
        <v>2</v>
      </c>
      <c r="L5" s="11" t="s">
        <v>3</v>
      </c>
      <c r="M5" s="1"/>
      <c r="N5" s="6"/>
      <c r="O5" s="1"/>
      <c r="P5" s="10" t="s">
        <v>64</v>
      </c>
      <c r="Q5" s="11" t="s">
        <v>66</v>
      </c>
    </row>
    <row r="6" spans="1:17" x14ac:dyDescent="0.2">
      <c r="A6" s="12" t="s">
        <v>4</v>
      </c>
      <c r="B6" s="1"/>
      <c r="C6" s="13" t="s">
        <v>5</v>
      </c>
      <c r="D6" s="14" t="s">
        <v>6</v>
      </c>
      <c r="E6" s="15" t="s">
        <v>7</v>
      </c>
      <c r="F6" s="1"/>
      <c r="G6" s="13" t="s">
        <v>5</v>
      </c>
      <c r="H6" s="14" t="s">
        <v>6</v>
      </c>
      <c r="I6" s="15" t="s">
        <v>7</v>
      </c>
      <c r="J6" s="1"/>
      <c r="K6" s="13" t="s">
        <v>8</v>
      </c>
      <c r="L6" s="15" t="s">
        <v>9</v>
      </c>
      <c r="M6" s="1"/>
      <c r="N6" s="12" t="s">
        <v>10</v>
      </c>
      <c r="O6" s="1"/>
      <c r="P6" s="13" t="s">
        <v>65</v>
      </c>
      <c r="Q6" s="15" t="s">
        <v>67</v>
      </c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9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6" t="s">
        <v>81</v>
      </c>
      <c r="B10" s="1"/>
      <c r="C10" s="1"/>
      <c r="D10" s="1"/>
      <c r="E10" s="1"/>
      <c r="F10" s="1"/>
      <c r="G10" s="1"/>
      <c r="H10" s="1"/>
      <c r="I10" s="1" t="s">
        <v>1</v>
      </c>
      <c r="J10" s="1"/>
      <c r="K10" s="1"/>
      <c r="L10" s="1"/>
      <c r="M10" s="1"/>
      <c r="N10" s="1"/>
      <c r="O10" s="1"/>
      <c r="P10" s="1"/>
      <c r="Q10" s="1"/>
    </row>
    <row r="11" spans="1:17" x14ac:dyDescent="0.2">
      <c r="A11" s="1" t="s">
        <v>39</v>
      </c>
      <c r="B11" s="1"/>
      <c r="C11" s="17">
        <v>1100</v>
      </c>
      <c r="D11" s="1">
        <v>30</v>
      </c>
      <c r="E11" s="17">
        <f>+C11*D11</f>
        <v>33000</v>
      </c>
      <c r="F11" s="1"/>
      <c r="G11" s="17">
        <f>+C11</f>
        <v>1100</v>
      </c>
      <c r="H11" s="1">
        <v>45</v>
      </c>
      <c r="I11" s="17">
        <f>+G11*H11+2690</f>
        <v>52190</v>
      </c>
      <c r="J11" s="1"/>
      <c r="K11" s="17">
        <f>49187+3003+3267</f>
        <v>55457</v>
      </c>
      <c r="L11" s="17">
        <f>+I11-K11</f>
        <v>-3267</v>
      </c>
      <c r="M11" s="1"/>
      <c r="N11" s="17">
        <f>+E11-I11</f>
        <v>-19190</v>
      </c>
      <c r="O11" s="1"/>
      <c r="P11" s="17">
        <f>+K11</f>
        <v>55457</v>
      </c>
      <c r="Q11" s="17">
        <f>+I11-P11</f>
        <v>-3267</v>
      </c>
    </row>
    <row r="12" spans="1:17" x14ac:dyDescent="0.2">
      <c r="A12" s="1" t="s">
        <v>41</v>
      </c>
      <c r="B12" s="1"/>
      <c r="C12" s="17"/>
      <c r="D12" s="1"/>
      <c r="E12" s="17">
        <v>11100</v>
      </c>
      <c r="F12" s="1"/>
      <c r="G12" s="17"/>
      <c r="H12" s="1"/>
      <c r="I12" s="17">
        <v>33000</v>
      </c>
      <c r="J12" s="1"/>
      <c r="K12" s="17">
        <f>7309+16143+47+861+54+995+1091+231+1793+120+3468+915+280+2169</f>
        <v>35476</v>
      </c>
      <c r="L12" s="17">
        <f>+I12-K12</f>
        <v>-2476</v>
      </c>
      <c r="M12" s="1"/>
      <c r="N12" s="17">
        <f>+E12-I12</f>
        <v>-21900</v>
      </c>
      <c r="O12" s="1"/>
      <c r="P12" s="17">
        <f>+K12</f>
        <v>35476</v>
      </c>
      <c r="Q12" s="17">
        <f>+I12-P12</f>
        <v>-2476</v>
      </c>
    </row>
    <row r="13" spans="1:17" x14ac:dyDescent="0.2">
      <c r="A13" s="1" t="s">
        <v>17</v>
      </c>
      <c r="B13" s="1"/>
      <c r="C13" s="17"/>
      <c r="D13" s="1"/>
      <c r="E13" s="17">
        <v>15000</v>
      </c>
      <c r="F13" s="1"/>
      <c r="G13" s="17"/>
      <c r="H13" s="1"/>
      <c r="I13" s="17">
        <v>14000</v>
      </c>
      <c r="J13" s="1"/>
      <c r="K13" s="17">
        <f>0+608+245+196+147+5586+6954+147+297+85+196+49</f>
        <v>14510</v>
      </c>
      <c r="L13" s="17">
        <f>+I13-K13</f>
        <v>-510</v>
      </c>
      <c r="M13" s="1"/>
      <c r="N13" s="17">
        <f>+E13-I13</f>
        <v>1000</v>
      </c>
      <c r="O13" s="1"/>
      <c r="P13" s="17">
        <f>+K13</f>
        <v>14510</v>
      </c>
      <c r="Q13" s="17">
        <f>+I13-P13</f>
        <v>-510</v>
      </c>
    </row>
    <row r="14" spans="1:17" x14ac:dyDescent="0.2">
      <c r="A14" s="1" t="s">
        <v>30</v>
      </c>
      <c r="B14" s="1"/>
      <c r="C14" s="34">
        <v>28000</v>
      </c>
      <c r="D14" s="30">
        <v>1</v>
      </c>
      <c r="E14" s="34">
        <f>+C14*D14</f>
        <v>28000</v>
      </c>
      <c r="F14" s="30"/>
      <c r="G14" s="17">
        <v>23000</v>
      </c>
      <c r="H14" s="30">
        <v>1</v>
      </c>
      <c r="I14" s="34">
        <f>+G14*H14</f>
        <v>23000</v>
      </c>
      <c r="J14" s="1"/>
      <c r="K14" s="17">
        <f>14485+445+1360</f>
        <v>16290</v>
      </c>
      <c r="L14" s="17">
        <f>+I14-K14</f>
        <v>6710</v>
      </c>
      <c r="M14" s="1"/>
      <c r="N14" s="17">
        <f>+E14-I14</f>
        <v>5000</v>
      </c>
      <c r="O14" s="1"/>
      <c r="P14" s="17">
        <f>+K14</f>
        <v>16290</v>
      </c>
      <c r="Q14" s="17">
        <f>+I14-P14</f>
        <v>6710</v>
      </c>
    </row>
    <row r="15" spans="1:17" x14ac:dyDescent="0.2">
      <c r="A15" s="1" t="s">
        <v>19</v>
      </c>
      <c r="B15" s="1"/>
      <c r="C15" s="17">
        <v>4100</v>
      </c>
      <c r="D15" s="1">
        <v>1</v>
      </c>
      <c r="E15" s="17">
        <f>+C15*D15</f>
        <v>4100</v>
      </c>
      <c r="F15" s="1"/>
      <c r="G15" s="17">
        <v>4500</v>
      </c>
      <c r="H15" s="1">
        <v>1</v>
      </c>
      <c r="I15" s="17">
        <f>+G15*H15</f>
        <v>4500</v>
      </c>
      <c r="J15" s="1"/>
      <c r="K15" s="17">
        <v>4378</v>
      </c>
      <c r="L15" s="17">
        <f>+I15-K15</f>
        <v>122</v>
      </c>
      <c r="M15" s="1"/>
      <c r="N15" s="17">
        <f>+E15-I15</f>
        <v>-400</v>
      </c>
      <c r="O15" s="1"/>
      <c r="P15" s="17">
        <v>4378</v>
      </c>
      <c r="Q15" s="17">
        <f>+I15-P15</f>
        <v>122</v>
      </c>
    </row>
    <row r="16" spans="1:17" x14ac:dyDescent="0.2">
      <c r="A16" s="16" t="s">
        <v>11</v>
      </c>
      <c r="B16" s="1"/>
      <c r="C16" s="18"/>
      <c r="D16" s="19"/>
      <c r="E16" s="20">
        <f>SUM(E11:E15)</f>
        <v>91200</v>
      </c>
      <c r="F16" s="1"/>
      <c r="G16" s="18"/>
      <c r="H16" s="19"/>
      <c r="I16" s="20">
        <f>SUM(I11:I15)</f>
        <v>126690</v>
      </c>
      <c r="J16" s="1"/>
      <c r="K16" s="21">
        <f>SUM(K11:K15)</f>
        <v>126111</v>
      </c>
      <c r="L16" s="20">
        <f>SUM(L11:L15)</f>
        <v>579</v>
      </c>
      <c r="M16" s="1"/>
      <c r="N16" s="22">
        <f>SUM(N11:N15)</f>
        <v>-35490</v>
      </c>
      <c r="O16" s="1"/>
      <c r="P16" s="21">
        <f>SUM(P11:P15)</f>
        <v>126111</v>
      </c>
      <c r="Q16" s="20">
        <f>SUM(Q11:Q15)</f>
        <v>579</v>
      </c>
    </row>
    <row r="17" spans="1:17" x14ac:dyDescent="0.2">
      <c r="A17" s="1"/>
      <c r="B17" s="1"/>
      <c r="C17" s="3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16" t="s">
        <v>70</v>
      </c>
      <c r="B18" s="1"/>
      <c r="C18" s="1"/>
      <c r="D18" s="1"/>
      <c r="E18" s="1"/>
      <c r="F18" s="1"/>
      <c r="G18" s="1"/>
      <c r="H18" s="1"/>
      <c r="I18" s="1" t="s">
        <v>1</v>
      </c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1" t="s">
        <v>71</v>
      </c>
      <c r="B19" s="1"/>
      <c r="C19" s="34">
        <v>1500</v>
      </c>
      <c r="D19" s="1">
        <v>1</v>
      </c>
      <c r="E19" s="17">
        <f>+C19*D19</f>
        <v>1500</v>
      </c>
      <c r="F19" s="1"/>
      <c r="G19" s="17">
        <v>4000</v>
      </c>
      <c r="H19" s="1">
        <v>1</v>
      </c>
      <c r="I19" s="17">
        <f>+G19*H19</f>
        <v>4000</v>
      </c>
      <c r="J19" s="1"/>
      <c r="K19" s="17">
        <f>825+2584+556</f>
        <v>3965</v>
      </c>
      <c r="L19" s="17">
        <f>+I19-K19</f>
        <v>35</v>
      </c>
      <c r="M19" s="1"/>
      <c r="N19" s="17">
        <f>+E19-I19</f>
        <v>-2500</v>
      </c>
      <c r="O19" s="1"/>
      <c r="P19" s="17">
        <f>+K19</f>
        <v>3965</v>
      </c>
      <c r="Q19" s="17">
        <f>+I19-P19</f>
        <v>35</v>
      </c>
    </row>
    <row r="20" spans="1:17" x14ac:dyDescent="0.2">
      <c r="A20" s="1" t="s">
        <v>60</v>
      </c>
      <c r="B20" s="1"/>
      <c r="C20" s="17">
        <v>2500</v>
      </c>
      <c r="D20" s="1">
        <v>1</v>
      </c>
      <c r="E20" s="17">
        <f>+C20*D20</f>
        <v>2500</v>
      </c>
      <c r="F20" s="1"/>
      <c r="G20" s="17">
        <v>0</v>
      </c>
      <c r="H20" s="1">
        <v>1</v>
      </c>
      <c r="I20" s="17">
        <f>+G20*H20</f>
        <v>0</v>
      </c>
      <c r="J20" s="1"/>
      <c r="K20" s="17">
        <v>0</v>
      </c>
      <c r="L20" s="17">
        <f>+I20-K20</f>
        <v>0</v>
      </c>
      <c r="M20" s="1"/>
      <c r="N20" s="17">
        <f>+E20-I20</f>
        <v>2500</v>
      </c>
      <c r="O20" s="1"/>
      <c r="P20" s="17">
        <v>0</v>
      </c>
      <c r="Q20" s="17">
        <f>+I20-P20</f>
        <v>0</v>
      </c>
    </row>
    <row r="21" spans="1:17" x14ac:dyDescent="0.2">
      <c r="A21" s="16" t="s">
        <v>11</v>
      </c>
      <c r="B21" s="1"/>
      <c r="C21" s="18"/>
      <c r="D21" s="19"/>
      <c r="E21" s="20">
        <f>SUM(E19:E20)</f>
        <v>4000</v>
      </c>
      <c r="F21" s="1"/>
      <c r="G21" s="18" t="s">
        <v>1</v>
      </c>
      <c r="H21" s="19"/>
      <c r="I21" s="20">
        <f>SUM(I19:I20)</f>
        <v>4000</v>
      </c>
      <c r="J21" s="1"/>
      <c r="K21" s="21">
        <f>SUM(K19:K20)</f>
        <v>3965</v>
      </c>
      <c r="L21" s="20">
        <f>SUM(L19:L20)</f>
        <v>35</v>
      </c>
      <c r="M21" s="1"/>
      <c r="N21" s="22">
        <f>SUM(N19:N20)</f>
        <v>0</v>
      </c>
      <c r="O21" s="1"/>
      <c r="P21" s="21">
        <f>SUM(P19:P20)</f>
        <v>3965</v>
      </c>
      <c r="Q21" s="20">
        <f>SUM(Q19:Q20)</f>
        <v>35</v>
      </c>
    </row>
    <row r="22" spans="1:17" x14ac:dyDescent="0.2">
      <c r="A22" s="1"/>
      <c r="B22" s="1"/>
      <c r="C22" s="3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16" t="s">
        <v>33</v>
      </c>
      <c r="B23" s="1"/>
      <c r="C23" s="1"/>
      <c r="D23" s="1"/>
      <c r="E23" s="1"/>
      <c r="F23" s="1"/>
      <c r="G23" s="1"/>
      <c r="H23" s="1"/>
      <c r="I23" s="1" t="s">
        <v>1</v>
      </c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 t="s">
        <v>63</v>
      </c>
      <c r="B24" s="1"/>
      <c r="C24" s="17">
        <v>25000</v>
      </c>
      <c r="D24" s="1">
        <v>1</v>
      </c>
      <c r="E24" s="17">
        <f>+C24*D24</f>
        <v>25000</v>
      </c>
      <c r="F24" s="1"/>
      <c r="G24" s="17">
        <v>27230</v>
      </c>
      <c r="H24" s="1">
        <v>1</v>
      </c>
      <c r="I24" s="17">
        <f>+G24*H24</f>
        <v>27230</v>
      </c>
      <c r="J24" s="1"/>
      <c r="K24" s="17">
        <v>27230</v>
      </c>
      <c r="L24" s="17">
        <f>+I24-K24</f>
        <v>0</v>
      </c>
      <c r="M24" s="1"/>
      <c r="N24" s="17">
        <f>+E24-I24</f>
        <v>-2230</v>
      </c>
      <c r="O24" s="1"/>
      <c r="P24" s="17">
        <v>27230</v>
      </c>
      <c r="Q24" s="17">
        <f>+I24-P24</f>
        <v>0</v>
      </c>
    </row>
    <row r="25" spans="1:17" x14ac:dyDescent="0.2">
      <c r="A25" s="1" t="s">
        <v>17</v>
      </c>
      <c r="B25" s="1"/>
      <c r="C25" s="17">
        <v>2500</v>
      </c>
      <c r="D25" s="1">
        <v>1</v>
      </c>
      <c r="E25" s="17">
        <f>+C25*D25</f>
        <v>2500</v>
      </c>
      <c r="F25" s="1"/>
      <c r="G25" s="17">
        <v>300</v>
      </c>
      <c r="H25" s="1">
        <v>1</v>
      </c>
      <c r="I25" s="17">
        <f>+G25*H25</f>
        <v>300</v>
      </c>
      <c r="J25" s="1"/>
      <c r="K25" s="17">
        <f>261+24</f>
        <v>285</v>
      </c>
      <c r="L25" s="17">
        <f>+I25-K25</f>
        <v>15</v>
      </c>
      <c r="M25" s="1"/>
      <c r="N25" s="17">
        <f>+E25-I25</f>
        <v>2200</v>
      </c>
      <c r="O25" s="1"/>
      <c r="P25" s="17">
        <f>+K25</f>
        <v>285</v>
      </c>
      <c r="Q25" s="17">
        <f>+I25-P25</f>
        <v>15</v>
      </c>
    </row>
    <row r="26" spans="1:17" x14ac:dyDescent="0.2">
      <c r="A26" s="1" t="s">
        <v>40</v>
      </c>
      <c r="B26" s="1"/>
      <c r="C26" s="17">
        <v>31530</v>
      </c>
      <c r="D26" s="1">
        <v>1</v>
      </c>
      <c r="E26" s="17">
        <f>+C26*D26</f>
        <v>31530</v>
      </c>
      <c r="F26" s="1"/>
      <c r="G26" s="17">
        <v>27500</v>
      </c>
      <c r="H26" s="8">
        <v>1</v>
      </c>
      <c r="I26" s="23">
        <f>+G26*H26</f>
        <v>27500</v>
      </c>
      <c r="J26" s="1"/>
      <c r="K26" s="17">
        <f>24698+2804</f>
        <v>27502</v>
      </c>
      <c r="L26" s="17">
        <f>+I26-K26</f>
        <v>-2</v>
      </c>
      <c r="M26" s="1"/>
      <c r="N26" s="17">
        <f>+E26-I26</f>
        <v>4030</v>
      </c>
      <c r="O26" s="1"/>
      <c r="P26" s="17">
        <f>24698+2804</f>
        <v>27502</v>
      </c>
      <c r="Q26" s="17">
        <f>+I26-P26</f>
        <v>-2</v>
      </c>
    </row>
    <row r="27" spans="1:17" x14ac:dyDescent="0.2">
      <c r="A27" s="16" t="s">
        <v>11</v>
      </c>
      <c r="B27" s="1"/>
      <c r="C27" s="18"/>
      <c r="D27" s="19"/>
      <c r="E27" s="20">
        <f>SUM(E24:E26)</f>
        <v>59030</v>
      </c>
      <c r="F27" s="1"/>
      <c r="G27" s="18"/>
      <c r="H27" s="19"/>
      <c r="I27" s="20">
        <f>SUM(I24:I26)</f>
        <v>55030</v>
      </c>
      <c r="J27" s="1"/>
      <c r="K27" s="21">
        <f>SUM(K24:K26)</f>
        <v>55017</v>
      </c>
      <c r="L27" s="20">
        <f>SUM(L24:L26)</f>
        <v>13</v>
      </c>
      <c r="M27" s="1"/>
      <c r="N27" s="22">
        <f>SUM(N24:N26)</f>
        <v>4000</v>
      </c>
      <c r="O27" s="1"/>
      <c r="P27" s="21">
        <f>SUM(P24:P26)</f>
        <v>55017</v>
      </c>
      <c r="Q27" s="20">
        <f>SUM(Q24:Q26)</f>
        <v>13</v>
      </c>
    </row>
    <row r="28" spans="1:17" x14ac:dyDescent="0.2">
      <c r="A28" s="8"/>
      <c r="B28" s="1"/>
      <c r="C28" s="8"/>
      <c r="D28" s="8"/>
      <c r="E28" s="23"/>
      <c r="F28" s="1"/>
      <c r="G28" s="8"/>
      <c r="H28" s="8"/>
      <c r="I28" s="23"/>
      <c r="J28" s="1"/>
      <c r="K28" s="23"/>
      <c r="L28" s="23"/>
      <c r="M28" s="1"/>
      <c r="N28" s="23"/>
      <c r="O28" s="1"/>
      <c r="P28" s="23"/>
      <c r="Q28" s="23"/>
    </row>
    <row r="29" spans="1:17" x14ac:dyDescent="0.2">
      <c r="A29" s="16" t="s">
        <v>35</v>
      </c>
      <c r="B29" s="1"/>
      <c r="C29" s="1"/>
      <c r="D29" s="1"/>
      <c r="E29" s="1"/>
      <c r="F29" s="1"/>
      <c r="G29" s="1"/>
      <c r="H29" s="1"/>
      <c r="I29" s="1" t="s">
        <v>1</v>
      </c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1" t="s">
        <v>39</v>
      </c>
      <c r="B30" s="1"/>
      <c r="C30" s="17">
        <v>800</v>
      </c>
      <c r="D30" s="1">
        <v>15</v>
      </c>
      <c r="E30" s="17">
        <f>+C30*D30</f>
        <v>12000</v>
      </c>
      <c r="F30" s="1"/>
      <c r="G30" s="17">
        <f>+C30</f>
        <v>800</v>
      </c>
      <c r="H30" s="1">
        <v>15</v>
      </c>
      <c r="I30" s="17">
        <f>+G30*H30</f>
        <v>12000</v>
      </c>
      <c r="J30" s="1"/>
      <c r="K30" s="17">
        <v>0</v>
      </c>
      <c r="L30" s="17">
        <f>+I30-K30</f>
        <v>12000</v>
      </c>
      <c r="M30" s="1"/>
      <c r="N30" s="17">
        <f>+E30-I30</f>
        <v>0</v>
      </c>
      <c r="O30" s="1"/>
      <c r="P30" s="17">
        <v>0</v>
      </c>
      <c r="Q30" s="17">
        <f>+I30-P30</f>
        <v>12000</v>
      </c>
    </row>
    <row r="31" spans="1:17" x14ac:dyDescent="0.2">
      <c r="A31" s="1" t="s">
        <v>41</v>
      </c>
      <c r="B31" s="1"/>
      <c r="C31" s="17">
        <v>10000</v>
      </c>
      <c r="D31" s="1">
        <v>1</v>
      </c>
      <c r="E31" s="17">
        <f>+C31*D31</f>
        <v>10000</v>
      </c>
      <c r="F31" s="1"/>
      <c r="G31" s="17">
        <f>+C31</f>
        <v>10000</v>
      </c>
      <c r="H31" s="1">
        <v>1</v>
      </c>
      <c r="I31" s="17">
        <f>+G31*H31</f>
        <v>10000</v>
      </c>
      <c r="J31" s="1"/>
      <c r="K31" s="17">
        <v>0</v>
      </c>
      <c r="L31" s="17">
        <f>+I31-K31</f>
        <v>10000</v>
      </c>
      <c r="M31" s="1"/>
      <c r="N31" s="17">
        <f>+E31-I31</f>
        <v>0</v>
      </c>
      <c r="O31" s="1"/>
      <c r="P31" s="17">
        <v>0</v>
      </c>
      <c r="Q31" s="17">
        <f>+I31-P31</f>
        <v>10000</v>
      </c>
    </row>
    <row r="32" spans="1:17" x14ac:dyDescent="0.2">
      <c r="A32" s="1" t="s">
        <v>17</v>
      </c>
      <c r="B32" s="1"/>
      <c r="C32" s="17">
        <v>13000</v>
      </c>
      <c r="D32" s="1">
        <v>1</v>
      </c>
      <c r="E32" s="17">
        <f>+C32*D32</f>
        <v>13000</v>
      </c>
      <c r="F32" s="1"/>
      <c r="G32" s="17">
        <f>+C32</f>
        <v>13000</v>
      </c>
      <c r="H32" s="1">
        <v>1</v>
      </c>
      <c r="I32" s="17">
        <f>+G32*H32</f>
        <v>13000</v>
      </c>
      <c r="J32" s="1"/>
      <c r="K32" s="17">
        <v>0</v>
      </c>
      <c r="L32" s="17">
        <f>+I32-K32</f>
        <v>13000</v>
      </c>
      <c r="M32" s="1"/>
      <c r="N32" s="17">
        <f>+E32-I32</f>
        <v>0</v>
      </c>
      <c r="O32" s="1"/>
      <c r="P32" s="17">
        <v>0</v>
      </c>
      <c r="Q32" s="17">
        <f>+I32-P32</f>
        <v>13000</v>
      </c>
    </row>
    <row r="33" spans="1:17" x14ac:dyDescent="0.2">
      <c r="A33" s="1" t="s">
        <v>40</v>
      </c>
      <c r="B33" s="1"/>
      <c r="C33" s="17">
        <v>10000</v>
      </c>
      <c r="D33" s="1">
        <v>1</v>
      </c>
      <c r="E33" s="17">
        <f>+C33*D33</f>
        <v>10000</v>
      </c>
      <c r="F33" s="1"/>
      <c r="G33" s="17">
        <f>+C33</f>
        <v>10000</v>
      </c>
      <c r="H33" s="1">
        <v>1</v>
      </c>
      <c r="I33" s="17">
        <f>+G33*H33</f>
        <v>10000</v>
      </c>
      <c r="J33" s="1"/>
      <c r="K33" s="17">
        <v>0</v>
      </c>
      <c r="L33" s="17">
        <f>+I33-K33</f>
        <v>10000</v>
      </c>
      <c r="M33" s="1"/>
      <c r="N33" s="17">
        <f>+E33-I33</f>
        <v>0</v>
      </c>
      <c r="O33" s="1"/>
      <c r="P33" s="17">
        <v>0</v>
      </c>
      <c r="Q33" s="17">
        <f>+I33-P33</f>
        <v>10000</v>
      </c>
    </row>
    <row r="34" spans="1:17" x14ac:dyDescent="0.2">
      <c r="A34" s="1" t="s">
        <v>30</v>
      </c>
      <c r="B34" s="1"/>
      <c r="C34" s="34">
        <v>20000</v>
      </c>
      <c r="D34" s="1">
        <v>1</v>
      </c>
      <c r="E34" s="17">
        <f>+C34*D34</f>
        <v>20000</v>
      </c>
      <c r="F34" s="1"/>
      <c r="G34" s="17">
        <f>+C34</f>
        <v>20000</v>
      </c>
      <c r="H34" s="1">
        <v>1</v>
      </c>
      <c r="I34" s="17">
        <f>+G34*H34</f>
        <v>20000</v>
      </c>
      <c r="J34" s="1"/>
      <c r="K34" s="17">
        <v>0</v>
      </c>
      <c r="L34" s="17">
        <f>+I34-K34</f>
        <v>20000</v>
      </c>
      <c r="M34" s="1"/>
      <c r="N34" s="17">
        <f>+E34-I34</f>
        <v>0</v>
      </c>
      <c r="O34" s="1"/>
      <c r="P34" s="17">
        <v>0</v>
      </c>
      <c r="Q34" s="17">
        <f>+I34-P34</f>
        <v>20000</v>
      </c>
    </row>
    <row r="35" spans="1:17" x14ac:dyDescent="0.2">
      <c r="A35" s="16" t="s">
        <v>11</v>
      </c>
      <c r="B35" s="1"/>
      <c r="C35" s="18"/>
      <c r="D35" s="19"/>
      <c r="E35" s="20">
        <f>SUM(E30:E34)</f>
        <v>65000</v>
      </c>
      <c r="F35" s="1"/>
      <c r="G35" s="18"/>
      <c r="H35" s="19"/>
      <c r="I35" s="20">
        <f>SUM(I30:I34)</f>
        <v>65000</v>
      </c>
      <c r="J35" s="1"/>
      <c r="K35" s="21">
        <f>SUM(K30:K34)</f>
        <v>0</v>
      </c>
      <c r="L35" s="20">
        <f>SUM(L30:L34)</f>
        <v>65000</v>
      </c>
      <c r="M35" s="1"/>
      <c r="N35" s="22">
        <f>SUM(N30:N34)</f>
        <v>0</v>
      </c>
      <c r="O35" s="1"/>
      <c r="P35" s="21">
        <f>SUM(P30:P34)</f>
        <v>0</v>
      </c>
      <c r="Q35" s="20">
        <f>SUM(Q30:Q34)</f>
        <v>65000</v>
      </c>
    </row>
    <row r="36" spans="1:17" x14ac:dyDescent="0.2">
      <c r="A36" s="8"/>
      <c r="B36" s="1"/>
      <c r="C36" s="8"/>
      <c r="D36" s="8"/>
      <c r="E36" s="23"/>
      <c r="F36" s="1"/>
      <c r="G36" s="8"/>
      <c r="H36" s="8"/>
      <c r="I36" s="23"/>
      <c r="J36" s="1"/>
      <c r="K36" s="23"/>
      <c r="L36" s="23"/>
      <c r="M36" s="1"/>
      <c r="N36" s="23"/>
      <c r="O36" s="1"/>
      <c r="P36" s="23"/>
      <c r="Q36" s="23"/>
    </row>
    <row r="37" spans="1:17" x14ac:dyDescent="0.2">
      <c r="A37" s="16" t="s">
        <v>34</v>
      </c>
      <c r="B37" s="1"/>
      <c r="C37" s="1"/>
      <c r="D37" s="1"/>
      <c r="E37" s="1"/>
      <c r="F37" s="1"/>
      <c r="G37" s="1"/>
      <c r="H37" s="1"/>
      <c r="I37" s="1" t="s">
        <v>1</v>
      </c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1" t="s">
        <v>74</v>
      </c>
      <c r="B38" s="1"/>
      <c r="C38" s="17">
        <v>50000</v>
      </c>
      <c r="D38" s="1">
        <v>1</v>
      </c>
      <c r="E38" s="17">
        <f>+C38*D38</f>
        <v>50000</v>
      </c>
      <c r="F38" s="1"/>
      <c r="G38" s="17">
        <v>100000</v>
      </c>
      <c r="H38" s="1">
        <v>1</v>
      </c>
      <c r="I38" s="17">
        <f>+G38*H38</f>
        <v>100000</v>
      </c>
      <c r="J38" s="1"/>
      <c r="K38" s="17">
        <f>8980+8750+1837+397+3231+3500+2820+1832+814+115+15371+2421+400+798+949+3001+192+198</f>
        <v>55606</v>
      </c>
      <c r="L38" s="17">
        <f>+I38-K38</f>
        <v>44394</v>
      </c>
      <c r="M38" s="1"/>
      <c r="N38" s="17">
        <f>+E38-I38</f>
        <v>-50000</v>
      </c>
      <c r="O38" s="1"/>
      <c r="P38" s="17">
        <f>+K38</f>
        <v>55606</v>
      </c>
      <c r="Q38" s="17">
        <f>+I38-P38</f>
        <v>44394</v>
      </c>
    </row>
    <row r="39" spans="1:17" x14ac:dyDescent="0.2">
      <c r="A39" s="1" t="s">
        <v>78</v>
      </c>
      <c r="B39" s="1"/>
      <c r="C39" s="17">
        <v>0</v>
      </c>
      <c r="D39" s="1">
        <v>1</v>
      </c>
      <c r="E39" s="17">
        <f>+C39*D39</f>
        <v>0</v>
      </c>
      <c r="F39" s="1"/>
      <c r="G39" s="17">
        <f>35000+45000</f>
        <v>80000</v>
      </c>
      <c r="H39" s="1">
        <v>1</v>
      </c>
      <c r="I39" s="17">
        <f>+G39*H39</f>
        <v>80000</v>
      </c>
      <c r="J39" s="1"/>
      <c r="K39" s="17">
        <v>26600</v>
      </c>
      <c r="L39" s="17">
        <f>+I39-K39</f>
        <v>53400</v>
      </c>
      <c r="M39" s="1"/>
      <c r="N39" s="17">
        <f>+E39-I39</f>
        <v>-80000</v>
      </c>
      <c r="O39" s="1"/>
      <c r="P39" s="17">
        <f>+K39</f>
        <v>26600</v>
      </c>
      <c r="Q39" s="17">
        <f>+I39-P39</f>
        <v>53400</v>
      </c>
    </row>
    <row r="40" spans="1:17" x14ac:dyDescent="0.2">
      <c r="A40" s="1" t="s">
        <v>79</v>
      </c>
      <c r="B40" s="1"/>
      <c r="C40" s="17">
        <v>0</v>
      </c>
      <c r="D40" s="1">
        <v>1</v>
      </c>
      <c r="E40" s="17">
        <f>+C40*D40</f>
        <v>0</v>
      </c>
      <c r="F40" s="1"/>
      <c r="G40" s="17">
        <v>20000</v>
      </c>
      <c r="H40" s="1">
        <v>1</v>
      </c>
      <c r="I40" s="17">
        <f>+G40*H40</f>
        <v>20000</v>
      </c>
      <c r="J40" s="1"/>
      <c r="K40" s="17">
        <v>0</v>
      </c>
      <c r="L40" s="17">
        <f>+I40-K40</f>
        <v>20000</v>
      </c>
      <c r="M40" s="1"/>
      <c r="N40" s="17">
        <f>+E40-I40</f>
        <v>-20000</v>
      </c>
      <c r="O40" s="1"/>
      <c r="P40" s="17">
        <f>+K40</f>
        <v>0</v>
      </c>
      <c r="Q40" s="17">
        <f>+I40-P40</f>
        <v>20000</v>
      </c>
    </row>
    <row r="41" spans="1:17" x14ac:dyDescent="0.2">
      <c r="A41" s="1" t="s">
        <v>60</v>
      </c>
      <c r="B41" s="1"/>
      <c r="C41" s="17">
        <v>350000</v>
      </c>
      <c r="D41" s="1">
        <v>1</v>
      </c>
      <c r="E41" s="17">
        <f>+C41*D41</f>
        <v>350000</v>
      </c>
      <c r="F41" s="1"/>
      <c r="G41" s="17">
        <v>200000</v>
      </c>
      <c r="H41" s="1">
        <v>1</v>
      </c>
      <c r="I41" s="17">
        <f>+G41*H41</f>
        <v>200000</v>
      </c>
      <c r="J41" s="1"/>
      <c r="K41" s="17">
        <v>0</v>
      </c>
      <c r="L41" s="17">
        <f>+I41-K41</f>
        <v>200000</v>
      </c>
      <c r="M41" s="1"/>
      <c r="N41" s="17">
        <f>+E41-I41</f>
        <v>150000</v>
      </c>
      <c r="O41" s="1"/>
      <c r="P41" s="17">
        <v>0</v>
      </c>
      <c r="Q41" s="17">
        <f>+I41-P41</f>
        <v>200000</v>
      </c>
    </row>
    <row r="42" spans="1:17" x14ac:dyDescent="0.2">
      <c r="A42" s="16" t="s">
        <v>11</v>
      </c>
      <c r="B42" s="1"/>
      <c r="C42" s="18"/>
      <c r="D42" s="19"/>
      <c r="E42" s="20">
        <f>SUM(E38:E41)</f>
        <v>400000</v>
      </c>
      <c r="F42" s="1"/>
      <c r="G42" s="18"/>
      <c r="H42" s="19"/>
      <c r="I42" s="20">
        <f>SUM(I38:I41)</f>
        <v>400000</v>
      </c>
      <c r="J42" s="1"/>
      <c r="K42" s="21">
        <f>SUM(K38:K41)</f>
        <v>82206</v>
      </c>
      <c r="L42" s="20">
        <f>SUM(L38:L41)</f>
        <v>317794</v>
      </c>
      <c r="M42" s="1"/>
      <c r="N42" s="22">
        <f>SUM(N38:N41)</f>
        <v>0</v>
      </c>
      <c r="O42" s="1"/>
      <c r="P42" s="21">
        <f>SUM(P38:P41)</f>
        <v>82206</v>
      </c>
      <c r="Q42" s="20">
        <f>SUM(Q38:Q41)</f>
        <v>317794</v>
      </c>
    </row>
    <row r="43" spans="1:17" x14ac:dyDescent="0.2">
      <c r="A43" s="8"/>
      <c r="B43" s="1"/>
      <c r="C43" s="8"/>
      <c r="D43" s="8"/>
      <c r="E43" s="23"/>
      <c r="F43" s="1"/>
      <c r="G43" s="8"/>
      <c r="H43" s="8"/>
      <c r="I43" s="23"/>
      <c r="J43" s="1"/>
      <c r="K43" s="23"/>
      <c r="L43" s="23"/>
      <c r="M43" s="1"/>
      <c r="N43" s="23"/>
      <c r="O43" s="1"/>
      <c r="P43" s="23"/>
      <c r="Q43" s="23"/>
    </row>
    <row r="44" spans="1:17" x14ac:dyDescent="0.2">
      <c r="A44" s="16" t="s">
        <v>23</v>
      </c>
      <c r="B44" s="1"/>
      <c r="C44" s="1"/>
      <c r="D44" s="1"/>
      <c r="E44" s="1"/>
      <c r="F44" s="1"/>
      <c r="G44" s="1"/>
      <c r="H44" s="1"/>
      <c r="I44" s="1" t="s">
        <v>1</v>
      </c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31" t="s">
        <v>36</v>
      </c>
      <c r="B46" s="1"/>
      <c r="C46" s="17"/>
      <c r="D46" s="1"/>
      <c r="E46" s="17"/>
      <c r="F46" s="1"/>
      <c r="G46" s="17"/>
      <c r="H46" s="1"/>
      <c r="I46" s="17"/>
      <c r="J46" s="1"/>
      <c r="K46" s="17"/>
      <c r="L46" s="17"/>
      <c r="M46" s="1"/>
      <c r="N46" s="17"/>
      <c r="O46" s="1"/>
      <c r="P46" s="17"/>
      <c r="Q46" s="17"/>
    </row>
    <row r="47" spans="1:17" x14ac:dyDescent="0.2">
      <c r="A47" s="1" t="s">
        <v>43</v>
      </c>
      <c r="B47" s="1"/>
      <c r="C47" s="17">
        <v>1100</v>
      </c>
      <c r="D47" s="1">
        <v>25</v>
      </c>
      <c r="E47" s="17">
        <f t="shared" ref="E47:E55" si="0">+C47*D47</f>
        <v>27500</v>
      </c>
      <c r="F47" s="1"/>
      <c r="G47" s="17">
        <v>898</v>
      </c>
      <c r="H47" s="1">
        <v>21</v>
      </c>
      <c r="I47" s="17">
        <f t="shared" ref="I47:I52" si="1">+G47*H47</f>
        <v>18858</v>
      </c>
      <c r="J47" s="1"/>
      <c r="K47" s="34">
        <f>+I47</f>
        <v>18858</v>
      </c>
      <c r="L47" s="17">
        <f t="shared" ref="L47:L55" si="2">+I47-K47</f>
        <v>0</v>
      </c>
      <c r="M47" s="1"/>
      <c r="N47" s="17">
        <f t="shared" ref="N47:N55" si="3">+E47-I47</f>
        <v>8642</v>
      </c>
      <c r="O47" s="1"/>
      <c r="P47" s="17">
        <f t="shared" ref="P47:P54" si="4">+K47</f>
        <v>18858</v>
      </c>
      <c r="Q47" s="17">
        <f t="shared" ref="Q47:Q55" si="5">+I47-P47</f>
        <v>0</v>
      </c>
    </row>
    <row r="48" spans="1:17" x14ac:dyDescent="0.2">
      <c r="A48" s="1" t="s">
        <v>44</v>
      </c>
      <c r="B48" s="1"/>
      <c r="C48" s="17">
        <v>1100</v>
      </c>
      <c r="D48" s="1">
        <v>200</v>
      </c>
      <c r="E48" s="17">
        <f>+C48*D48</f>
        <v>220000</v>
      </c>
      <c r="F48" s="1"/>
      <c r="G48" s="17">
        <v>1013.24</v>
      </c>
      <c r="H48" s="1">
        <v>202</v>
      </c>
      <c r="I48" s="17">
        <f>+G48*H48+174</f>
        <v>204848.48</v>
      </c>
      <c r="J48" s="1"/>
      <c r="K48" s="34">
        <v>202600</v>
      </c>
      <c r="L48" s="17">
        <f t="shared" si="2"/>
        <v>2248.4800000000105</v>
      </c>
      <c r="M48" s="1"/>
      <c r="N48" s="17">
        <f>+E48-I48</f>
        <v>15151.51999999999</v>
      </c>
      <c r="O48" s="1"/>
      <c r="P48" s="17">
        <f t="shared" si="4"/>
        <v>202600</v>
      </c>
      <c r="Q48" s="17">
        <f t="shared" si="5"/>
        <v>2248.4800000000105</v>
      </c>
    </row>
    <row r="49" spans="1:17" x14ac:dyDescent="0.2">
      <c r="A49" s="1" t="s">
        <v>75</v>
      </c>
      <c r="B49" s="1"/>
      <c r="C49" s="17"/>
      <c r="D49" s="1"/>
      <c r="E49" s="17"/>
      <c r="F49" s="1"/>
      <c r="G49" s="17">
        <v>898</v>
      </c>
      <c r="H49" s="1">
        <v>49</v>
      </c>
      <c r="I49" s="17">
        <f>+G49*H49</f>
        <v>44002</v>
      </c>
      <c r="J49" s="1"/>
      <c r="K49" s="34">
        <f>+I49</f>
        <v>44002</v>
      </c>
      <c r="L49" s="17">
        <f>+I49-K49</f>
        <v>0</v>
      </c>
      <c r="M49" s="1"/>
      <c r="N49" s="17">
        <f>+E49-I49</f>
        <v>-44002</v>
      </c>
      <c r="O49" s="1"/>
      <c r="P49" s="17">
        <f t="shared" si="4"/>
        <v>44002</v>
      </c>
      <c r="Q49" s="17">
        <f>+I49-P49</f>
        <v>0</v>
      </c>
    </row>
    <row r="50" spans="1:17" x14ac:dyDescent="0.2">
      <c r="A50" s="1" t="s">
        <v>45</v>
      </c>
      <c r="B50" s="1"/>
      <c r="C50" s="17">
        <v>1100</v>
      </c>
      <c r="D50" s="1">
        <v>150</v>
      </c>
      <c r="E50" s="17">
        <f t="shared" si="0"/>
        <v>165000</v>
      </c>
      <c r="F50" s="1"/>
      <c r="G50" s="17">
        <v>898</v>
      </c>
      <c r="H50" s="1">
        <v>120</v>
      </c>
      <c r="I50" s="17">
        <f t="shared" si="1"/>
        <v>107760</v>
      </c>
      <c r="J50" s="1"/>
      <c r="K50" s="34">
        <f>+I50</f>
        <v>107760</v>
      </c>
      <c r="L50" s="17">
        <f t="shared" si="2"/>
        <v>0</v>
      </c>
      <c r="M50" s="1"/>
      <c r="N50" s="17">
        <f t="shared" si="3"/>
        <v>57240</v>
      </c>
      <c r="O50" s="1"/>
      <c r="P50" s="17">
        <f t="shared" si="4"/>
        <v>107760</v>
      </c>
      <c r="Q50" s="17">
        <f t="shared" si="5"/>
        <v>0</v>
      </c>
    </row>
    <row r="51" spans="1:17" x14ac:dyDescent="0.2">
      <c r="A51" s="1" t="s">
        <v>46</v>
      </c>
      <c r="B51" s="1"/>
      <c r="C51" s="17">
        <v>1100</v>
      </c>
      <c r="D51" s="1">
        <v>150</v>
      </c>
      <c r="E51" s="17">
        <f>+C51*D51</f>
        <v>165000</v>
      </c>
      <c r="F51" s="1"/>
      <c r="G51" s="17">
        <v>898</v>
      </c>
      <c r="H51" s="1">
        <v>180</v>
      </c>
      <c r="I51" s="17">
        <f t="shared" si="1"/>
        <v>161640</v>
      </c>
      <c r="J51" s="1"/>
      <c r="K51" s="34">
        <f>+I51</f>
        <v>161640</v>
      </c>
      <c r="L51" s="17">
        <f t="shared" si="2"/>
        <v>0</v>
      </c>
      <c r="M51" s="1"/>
      <c r="N51" s="17">
        <f>+E51-I51</f>
        <v>3360</v>
      </c>
      <c r="O51" s="1"/>
      <c r="P51" s="17">
        <f t="shared" si="4"/>
        <v>161640</v>
      </c>
      <c r="Q51" s="17">
        <f t="shared" si="5"/>
        <v>0</v>
      </c>
    </row>
    <row r="52" spans="1:17" x14ac:dyDescent="0.2">
      <c r="A52" s="1" t="s">
        <v>68</v>
      </c>
      <c r="B52" s="1"/>
      <c r="C52" s="17">
        <v>37500</v>
      </c>
      <c r="D52" s="1">
        <v>7</v>
      </c>
      <c r="E52" s="17">
        <f t="shared" si="0"/>
        <v>262500</v>
      </c>
      <c r="F52" s="1"/>
      <c r="G52" s="17">
        <v>0</v>
      </c>
      <c r="H52" s="1">
        <v>0</v>
      </c>
      <c r="I52" s="34">
        <f t="shared" si="1"/>
        <v>0</v>
      </c>
      <c r="J52" s="1"/>
      <c r="K52" s="34">
        <f>+I52</f>
        <v>0</v>
      </c>
      <c r="L52" s="17">
        <f t="shared" si="2"/>
        <v>0</v>
      </c>
      <c r="M52" s="1"/>
      <c r="N52" s="17">
        <f t="shared" si="3"/>
        <v>262500</v>
      </c>
      <c r="O52" s="1"/>
      <c r="P52" s="17">
        <f t="shared" si="4"/>
        <v>0</v>
      </c>
      <c r="Q52" s="17">
        <f t="shared" si="5"/>
        <v>0</v>
      </c>
    </row>
    <row r="53" spans="1:17" x14ac:dyDescent="0.2">
      <c r="A53" s="1" t="s">
        <v>73</v>
      </c>
      <c r="B53" s="1"/>
      <c r="C53" s="17">
        <v>0</v>
      </c>
      <c r="D53" s="1">
        <v>0</v>
      </c>
      <c r="E53" s="17">
        <f>+C53*D53</f>
        <v>0</v>
      </c>
      <c r="F53" s="1"/>
      <c r="G53" s="17">
        <v>3000</v>
      </c>
      <c r="H53" s="1">
        <v>11</v>
      </c>
      <c r="I53" s="34">
        <v>0</v>
      </c>
      <c r="J53" s="1"/>
      <c r="K53" s="34">
        <v>0</v>
      </c>
      <c r="L53" s="17">
        <f>+I53-K53</f>
        <v>0</v>
      </c>
      <c r="M53" s="1"/>
      <c r="N53" s="17">
        <f>+E53-I53</f>
        <v>0</v>
      </c>
      <c r="O53" s="1"/>
      <c r="P53" s="17">
        <f t="shared" si="4"/>
        <v>0</v>
      </c>
      <c r="Q53" s="17">
        <f>+I53-P53</f>
        <v>0</v>
      </c>
    </row>
    <row r="54" spans="1:17" x14ac:dyDescent="0.2">
      <c r="A54" s="1" t="s">
        <v>72</v>
      </c>
      <c r="B54" s="1"/>
      <c r="C54" s="17"/>
      <c r="D54" s="1"/>
      <c r="E54" s="17"/>
      <c r="F54" s="1"/>
      <c r="G54" s="17">
        <v>898</v>
      </c>
      <c r="H54" s="1">
        <v>70</v>
      </c>
      <c r="I54" s="34">
        <f>+G54*H54</f>
        <v>62860</v>
      </c>
      <c r="J54" s="1"/>
      <c r="K54" s="34">
        <f>+I54</f>
        <v>62860</v>
      </c>
      <c r="L54" s="17">
        <f>+I54-K54</f>
        <v>0</v>
      </c>
      <c r="M54" s="1"/>
      <c r="N54" s="17">
        <f>+E54-I54</f>
        <v>-62860</v>
      </c>
      <c r="O54" s="1"/>
      <c r="P54" s="17">
        <f t="shared" si="4"/>
        <v>62860</v>
      </c>
      <c r="Q54" s="17">
        <f>+I54-P54</f>
        <v>0</v>
      </c>
    </row>
    <row r="55" spans="1:17" s="38" customFormat="1" x14ac:dyDescent="0.2">
      <c r="A55" s="30" t="s">
        <v>42</v>
      </c>
      <c r="B55" s="30"/>
      <c r="C55" s="34">
        <v>225</v>
      </c>
      <c r="D55" s="30">
        <v>160</v>
      </c>
      <c r="E55" s="34">
        <f t="shared" si="0"/>
        <v>36000</v>
      </c>
      <c r="F55" s="30"/>
      <c r="G55" s="34">
        <v>392.69499999999999</v>
      </c>
      <c r="H55" s="30">
        <v>219</v>
      </c>
      <c r="I55" s="34">
        <v>0</v>
      </c>
      <c r="J55" s="30"/>
      <c r="K55" s="34">
        <v>0</v>
      </c>
      <c r="L55" s="34">
        <f t="shared" si="2"/>
        <v>0</v>
      </c>
      <c r="M55" s="30"/>
      <c r="N55" s="34">
        <f t="shared" si="3"/>
        <v>36000</v>
      </c>
      <c r="O55" s="30"/>
      <c r="P55" s="34">
        <v>0</v>
      </c>
      <c r="Q55" s="34">
        <f t="shared" si="5"/>
        <v>0</v>
      </c>
    </row>
    <row r="56" spans="1:17" x14ac:dyDescent="0.2">
      <c r="A56" s="1"/>
      <c r="B56" s="1"/>
      <c r="C56" s="17"/>
      <c r="D56" s="1"/>
      <c r="E56" s="17"/>
      <c r="F56" s="1"/>
      <c r="G56" s="17"/>
      <c r="H56" s="1"/>
      <c r="I56" s="17"/>
      <c r="J56" s="1"/>
      <c r="K56" s="17"/>
      <c r="L56" s="17"/>
      <c r="M56" s="1"/>
      <c r="N56" s="17"/>
      <c r="O56" s="1"/>
      <c r="P56" s="17"/>
      <c r="Q56" s="17"/>
    </row>
    <row r="57" spans="1:17" x14ac:dyDescent="0.2">
      <c r="A57" s="31" t="s">
        <v>37</v>
      </c>
      <c r="B57" s="1"/>
      <c r="C57" s="17"/>
      <c r="D57" s="1"/>
      <c r="E57" s="17"/>
      <c r="F57" s="1"/>
      <c r="G57" s="17"/>
      <c r="H57" s="1"/>
      <c r="I57" s="17"/>
      <c r="J57" s="1"/>
      <c r="K57" s="17"/>
      <c r="L57" s="17"/>
      <c r="M57" s="1"/>
      <c r="N57" s="17"/>
      <c r="O57" s="1"/>
      <c r="P57" s="17"/>
      <c r="Q57" s="17"/>
    </row>
    <row r="58" spans="1:17" x14ac:dyDescent="0.2">
      <c r="A58" s="1" t="s">
        <v>43</v>
      </c>
      <c r="B58" s="1"/>
      <c r="C58" s="17">
        <v>1100</v>
      </c>
      <c r="D58" s="1">
        <v>25</v>
      </c>
      <c r="E58" s="17">
        <f>+C58*D58</f>
        <v>27500</v>
      </c>
      <c r="F58" s="1"/>
      <c r="G58" s="17">
        <f>+C58</f>
        <v>1100</v>
      </c>
      <c r="H58" s="1">
        <v>25</v>
      </c>
      <c r="I58" s="17">
        <f>+G58*H58</f>
        <v>27500</v>
      </c>
      <c r="J58" s="1"/>
      <c r="K58" s="17">
        <v>0</v>
      </c>
      <c r="L58" s="17">
        <f>+I58-K58</f>
        <v>27500</v>
      </c>
      <c r="M58" s="1"/>
      <c r="N58" s="17">
        <f>+E58-I58</f>
        <v>0</v>
      </c>
      <c r="O58" s="1"/>
      <c r="P58" s="17">
        <v>0</v>
      </c>
      <c r="Q58" s="17">
        <f>+I58-P58</f>
        <v>27500</v>
      </c>
    </row>
    <row r="59" spans="1:17" x14ac:dyDescent="0.2">
      <c r="A59" s="1" t="s">
        <v>48</v>
      </c>
      <c r="B59" s="1"/>
      <c r="C59" s="17">
        <v>1150</v>
      </c>
      <c r="D59" s="1">
        <v>430</v>
      </c>
      <c r="E59" s="17">
        <f>+C59*D59</f>
        <v>494500</v>
      </c>
      <c r="F59" s="1"/>
      <c r="G59" s="17">
        <v>1000</v>
      </c>
      <c r="H59" s="1">
        <v>430</v>
      </c>
      <c r="I59" s="17">
        <f>+G59*H59</f>
        <v>430000</v>
      </c>
      <c r="J59" s="1"/>
      <c r="K59" s="17">
        <v>0</v>
      </c>
      <c r="L59" s="17">
        <f>+I59-K59</f>
        <v>430000</v>
      </c>
      <c r="M59" s="1"/>
      <c r="N59" s="17">
        <f>+E59-I59</f>
        <v>64500</v>
      </c>
      <c r="O59" s="1"/>
      <c r="P59" s="17">
        <v>0</v>
      </c>
      <c r="Q59" s="17">
        <f>+I59-P59</f>
        <v>430000</v>
      </c>
    </row>
    <row r="60" spans="1:17" x14ac:dyDescent="0.2">
      <c r="A60" s="1" t="s">
        <v>76</v>
      </c>
      <c r="B60" s="1"/>
      <c r="C60" s="17"/>
      <c r="D60" s="1"/>
      <c r="E60" s="17"/>
      <c r="F60" s="1"/>
      <c r="G60" s="17">
        <v>2950</v>
      </c>
      <c r="H60" s="1">
        <v>15</v>
      </c>
      <c r="I60" s="17">
        <f>+G60*H60</f>
        <v>44250</v>
      </c>
      <c r="J60" s="1"/>
      <c r="K60" s="17">
        <v>0</v>
      </c>
      <c r="L60" s="17">
        <f>+I60-K60</f>
        <v>44250</v>
      </c>
      <c r="M60" s="1"/>
      <c r="N60" s="17">
        <f>+E60-I60</f>
        <v>-44250</v>
      </c>
      <c r="O60" s="1"/>
      <c r="P60" s="17">
        <v>0</v>
      </c>
      <c r="Q60" s="17">
        <f>+I60-P60</f>
        <v>44250</v>
      </c>
    </row>
    <row r="61" spans="1:17" x14ac:dyDescent="0.2">
      <c r="A61" s="1" t="s">
        <v>46</v>
      </c>
      <c r="B61" s="1"/>
      <c r="C61" s="17">
        <v>1100</v>
      </c>
      <c r="D61" s="1">
        <v>60</v>
      </c>
      <c r="E61" s="17">
        <f>+C61*D61</f>
        <v>66000</v>
      </c>
      <c r="F61" s="1"/>
      <c r="G61" s="17">
        <f>+C61</f>
        <v>1100</v>
      </c>
      <c r="H61" s="1">
        <v>60</v>
      </c>
      <c r="I61" s="17">
        <f>+G61*H61</f>
        <v>66000</v>
      </c>
      <c r="J61" s="1"/>
      <c r="K61" s="17">
        <v>0</v>
      </c>
      <c r="L61" s="17">
        <f>+I61-K61</f>
        <v>66000</v>
      </c>
      <c r="M61" s="1"/>
      <c r="N61" s="17">
        <f>+E61-I61</f>
        <v>0</v>
      </c>
      <c r="O61" s="1"/>
      <c r="P61" s="17">
        <v>0</v>
      </c>
      <c r="Q61" s="17">
        <f>+I61-P61</f>
        <v>66000</v>
      </c>
    </row>
    <row r="62" spans="1:17" x14ac:dyDescent="0.2">
      <c r="A62" s="1" t="s">
        <v>47</v>
      </c>
      <c r="B62" s="1"/>
      <c r="C62" s="17">
        <v>1500</v>
      </c>
      <c r="D62" s="1">
        <v>28</v>
      </c>
      <c r="E62" s="17">
        <f>+C62*D62</f>
        <v>42000</v>
      </c>
      <c r="F62" s="1"/>
      <c r="G62" s="17">
        <v>1100</v>
      </c>
      <c r="H62" s="1">
        <v>38</v>
      </c>
      <c r="I62" s="17">
        <f>+G62*H62</f>
        <v>41800</v>
      </c>
      <c r="J62" s="1"/>
      <c r="K62" s="17">
        <v>0</v>
      </c>
      <c r="L62" s="17">
        <f>+I62-K62</f>
        <v>41800</v>
      </c>
      <c r="M62" s="1"/>
      <c r="N62" s="17">
        <f>+E62-I62</f>
        <v>200</v>
      </c>
      <c r="O62" s="1"/>
      <c r="P62" s="17">
        <v>0</v>
      </c>
      <c r="Q62" s="17">
        <f>+I62-P62</f>
        <v>41800</v>
      </c>
    </row>
    <row r="63" spans="1:17" x14ac:dyDescent="0.2">
      <c r="A63" s="16" t="s">
        <v>11</v>
      </c>
      <c r="B63" s="1"/>
      <c r="C63" s="18"/>
      <c r="D63" s="19"/>
      <c r="E63" s="20">
        <f>SUM(E46:E62)</f>
        <v>1506000</v>
      </c>
      <c r="F63" s="1"/>
      <c r="G63" s="18"/>
      <c r="H63" s="19"/>
      <c r="I63" s="20">
        <f>SUM(I46:I62)</f>
        <v>1209518.48</v>
      </c>
      <c r="J63" s="1"/>
      <c r="K63" s="21">
        <f>SUM(K46:K62)</f>
        <v>597720</v>
      </c>
      <c r="L63" s="20">
        <f>SUM(L46:L62)</f>
        <v>611798.48</v>
      </c>
      <c r="M63" s="1"/>
      <c r="N63" s="22">
        <f>SUM(N46:N62)</f>
        <v>296481.52</v>
      </c>
      <c r="O63" s="1"/>
      <c r="P63" s="21">
        <f>SUM(P46:P62)</f>
        <v>597720</v>
      </c>
      <c r="Q63" s="20">
        <f>SUM(Q46:Q62)</f>
        <v>611798.48</v>
      </c>
    </row>
    <row r="64" spans="1:17" x14ac:dyDescent="0.2">
      <c r="A64" s="8"/>
      <c r="B64" s="1"/>
      <c r="C64" s="8"/>
      <c r="D64" s="8"/>
      <c r="E64" s="23"/>
      <c r="F64" s="1"/>
      <c r="G64" s="8"/>
      <c r="H64" s="8"/>
      <c r="I64" s="23"/>
      <c r="J64" s="1"/>
      <c r="K64" s="23"/>
      <c r="L64" s="23"/>
      <c r="M64" s="1"/>
      <c r="N64" s="23"/>
      <c r="O64" s="1"/>
      <c r="P64" s="23"/>
      <c r="Q64" s="23"/>
    </row>
    <row r="65" spans="1:17" x14ac:dyDescent="0.2">
      <c r="A65" s="16" t="s">
        <v>24</v>
      </c>
      <c r="B65" s="1"/>
      <c r="C65" s="8"/>
      <c r="D65" s="8"/>
      <c r="E65" s="23"/>
      <c r="F65" s="1"/>
      <c r="G65" s="8"/>
      <c r="H65" s="8"/>
      <c r="I65" s="23"/>
      <c r="J65" s="1"/>
      <c r="K65" s="8"/>
      <c r="L65" s="23"/>
      <c r="M65" s="8"/>
      <c r="N65" s="23"/>
      <c r="O65" s="1"/>
      <c r="P65" s="8"/>
      <c r="Q65" s="23"/>
    </row>
    <row r="66" spans="1:17" x14ac:dyDescent="0.2">
      <c r="A66" s="1" t="s">
        <v>25</v>
      </c>
      <c r="B66" s="1"/>
      <c r="C66" s="17">
        <v>200000</v>
      </c>
      <c r="D66" s="1">
        <v>1</v>
      </c>
      <c r="E66" s="17">
        <f>+C66*D66</f>
        <v>200000</v>
      </c>
      <c r="F66" s="1"/>
      <c r="G66" s="17">
        <f>+C66</f>
        <v>200000</v>
      </c>
      <c r="H66" s="1">
        <v>1</v>
      </c>
      <c r="I66" s="17">
        <f>+G66*H66</f>
        <v>200000</v>
      </c>
      <c r="J66" s="1"/>
      <c r="K66" s="17">
        <v>0</v>
      </c>
      <c r="L66" s="17">
        <f t="shared" ref="L66:L73" si="6">+I66-K66</f>
        <v>200000</v>
      </c>
      <c r="M66" s="1"/>
      <c r="N66" s="17">
        <f t="shared" ref="N66:N73" si="7">+E66-I66</f>
        <v>0</v>
      </c>
      <c r="O66" s="1"/>
      <c r="P66" s="17">
        <v>0</v>
      </c>
      <c r="Q66" s="17">
        <f>+I66-P66</f>
        <v>200000</v>
      </c>
    </row>
    <row r="67" spans="1:17" x14ac:dyDescent="0.2">
      <c r="A67" s="1" t="s">
        <v>26</v>
      </c>
      <c r="B67" s="1"/>
      <c r="C67" s="24"/>
      <c r="D67" s="1"/>
      <c r="E67" s="17"/>
      <c r="F67" s="1"/>
      <c r="G67" s="24"/>
      <c r="H67" s="1"/>
      <c r="I67" s="17"/>
      <c r="J67" s="1"/>
      <c r="K67" s="17"/>
      <c r="L67" s="17"/>
      <c r="M67" s="1"/>
      <c r="N67" s="17"/>
      <c r="O67" s="1"/>
      <c r="P67" s="17"/>
      <c r="Q67" s="17"/>
    </row>
    <row r="68" spans="1:17" x14ac:dyDescent="0.2">
      <c r="A68" s="1" t="s">
        <v>38</v>
      </c>
      <c r="B68" s="1"/>
      <c r="C68" s="17">
        <v>180000</v>
      </c>
      <c r="D68" s="1">
        <v>1</v>
      </c>
      <c r="E68" s="17">
        <f t="shared" ref="E68:E73" si="8">+C68*D68</f>
        <v>180000</v>
      </c>
      <c r="F68" s="1"/>
      <c r="G68" s="17">
        <f t="shared" ref="G68:G73" si="9">+C68</f>
        <v>180000</v>
      </c>
      <c r="H68" s="1">
        <v>1</v>
      </c>
      <c r="I68" s="17">
        <f t="shared" ref="I68:I73" si="10">+G68*H68</f>
        <v>180000</v>
      </c>
      <c r="J68" s="1"/>
      <c r="K68" s="17">
        <f>7091+13475</f>
        <v>20566</v>
      </c>
      <c r="L68" s="17">
        <f t="shared" si="6"/>
        <v>159434</v>
      </c>
      <c r="M68" s="1"/>
      <c r="N68" s="17">
        <f t="shared" si="7"/>
        <v>0</v>
      </c>
      <c r="O68" s="1"/>
      <c r="P68" s="17">
        <v>0</v>
      </c>
      <c r="Q68" s="17">
        <f t="shared" ref="Q68:Q73" si="11">+I68-P68</f>
        <v>180000</v>
      </c>
    </row>
    <row r="69" spans="1:17" x14ac:dyDescent="0.2">
      <c r="A69" s="1" t="s">
        <v>50</v>
      </c>
      <c r="B69" s="1"/>
      <c r="C69" s="17">
        <v>18000</v>
      </c>
      <c r="D69" s="1">
        <v>1</v>
      </c>
      <c r="E69" s="17">
        <f t="shared" si="8"/>
        <v>18000</v>
      </c>
      <c r="F69" s="1"/>
      <c r="G69" s="17">
        <f t="shared" si="9"/>
        <v>18000</v>
      </c>
      <c r="H69" s="1">
        <v>1</v>
      </c>
      <c r="I69" s="17">
        <f t="shared" si="10"/>
        <v>18000</v>
      </c>
      <c r="J69" s="1"/>
      <c r="K69" s="17">
        <v>3246</v>
      </c>
      <c r="L69" s="17">
        <f t="shared" si="6"/>
        <v>14754</v>
      </c>
      <c r="M69" s="1"/>
      <c r="N69" s="17">
        <f t="shared" si="7"/>
        <v>0</v>
      </c>
      <c r="O69" s="1"/>
      <c r="P69" s="17">
        <f>+K69</f>
        <v>3246</v>
      </c>
      <c r="Q69" s="17">
        <f t="shared" si="11"/>
        <v>14754</v>
      </c>
    </row>
    <row r="70" spans="1:17" x14ac:dyDescent="0.2">
      <c r="A70" s="1" t="s">
        <v>69</v>
      </c>
      <c r="B70" s="1"/>
      <c r="C70" s="17">
        <v>18000</v>
      </c>
      <c r="D70" s="1">
        <v>1</v>
      </c>
      <c r="E70" s="17">
        <f>+C70*D70</f>
        <v>18000</v>
      </c>
      <c r="F70" s="1"/>
      <c r="G70" s="17">
        <f>+C70</f>
        <v>18000</v>
      </c>
      <c r="H70" s="1">
        <v>1</v>
      </c>
      <c r="I70" s="17">
        <f>+G70*H70</f>
        <v>18000</v>
      </c>
      <c r="J70" s="1"/>
      <c r="K70" s="17">
        <v>0</v>
      </c>
      <c r="L70" s="17">
        <f>+I70-K70</f>
        <v>18000</v>
      </c>
      <c r="M70" s="1"/>
      <c r="N70" s="17">
        <f>+E70-I70</f>
        <v>0</v>
      </c>
      <c r="O70" s="1"/>
      <c r="P70" s="17">
        <v>0</v>
      </c>
      <c r="Q70" s="17">
        <f>+I70-P70</f>
        <v>18000</v>
      </c>
    </row>
    <row r="71" spans="1:17" x14ac:dyDescent="0.2">
      <c r="A71" s="1" t="s">
        <v>51</v>
      </c>
      <c r="B71" s="1"/>
      <c r="C71" s="17">
        <v>25000</v>
      </c>
      <c r="D71" s="1">
        <v>1</v>
      </c>
      <c r="E71" s="17">
        <f t="shared" si="8"/>
        <v>25000</v>
      </c>
      <c r="F71" s="1"/>
      <c r="G71" s="17">
        <f t="shared" si="9"/>
        <v>25000</v>
      </c>
      <c r="H71" s="1">
        <v>1</v>
      </c>
      <c r="I71" s="17">
        <f t="shared" si="10"/>
        <v>25000</v>
      </c>
      <c r="J71" s="1"/>
      <c r="K71" s="17">
        <v>0</v>
      </c>
      <c r="L71" s="17">
        <f t="shared" si="6"/>
        <v>25000</v>
      </c>
      <c r="M71" s="1"/>
      <c r="N71" s="17">
        <f t="shared" si="7"/>
        <v>0</v>
      </c>
      <c r="O71" s="1"/>
      <c r="P71" s="17">
        <v>0</v>
      </c>
      <c r="Q71" s="17">
        <f t="shared" si="11"/>
        <v>25000</v>
      </c>
    </row>
    <row r="72" spans="1:17" x14ac:dyDescent="0.2">
      <c r="A72" s="1" t="s">
        <v>52</v>
      </c>
      <c r="B72" s="1"/>
      <c r="C72" s="17">
        <v>25000</v>
      </c>
      <c r="D72" s="1">
        <v>1</v>
      </c>
      <c r="E72" s="17">
        <f t="shared" si="8"/>
        <v>25000</v>
      </c>
      <c r="F72" s="1"/>
      <c r="G72" s="17">
        <f t="shared" si="9"/>
        <v>25000</v>
      </c>
      <c r="H72" s="1">
        <v>1</v>
      </c>
      <c r="I72" s="17">
        <f t="shared" si="10"/>
        <v>25000</v>
      </c>
      <c r="J72" s="1"/>
      <c r="K72" s="17">
        <v>0</v>
      </c>
      <c r="L72" s="17">
        <f t="shared" si="6"/>
        <v>25000</v>
      </c>
      <c r="M72" s="1"/>
      <c r="N72" s="17">
        <f t="shared" si="7"/>
        <v>0</v>
      </c>
      <c r="O72" s="1"/>
      <c r="P72" s="17">
        <v>0</v>
      </c>
      <c r="Q72" s="17">
        <f t="shared" si="11"/>
        <v>25000</v>
      </c>
    </row>
    <row r="73" spans="1:17" x14ac:dyDescent="0.2">
      <c r="A73" s="1" t="s">
        <v>49</v>
      </c>
      <c r="B73" s="1"/>
      <c r="C73" s="17">
        <v>65000</v>
      </c>
      <c r="D73" s="1">
        <v>1</v>
      </c>
      <c r="E73" s="17">
        <f t="shared" si="8"/>
        <v>65000</v>
      </c>
      <c r="F73" s="1"/>
      <c r="G73" s="17">
        <f t="shared" si="9"/>
        <v>65000</v>
      </c>
      <c r="H73" s="1">
        <v>1</v>
      </c>
      <c r="I73" s="17">
        <f t="shared" si="10"/>
        <v>65000</v>
      </c>
      <c r="J73" s="1"/>
      <c r="K73" s="17">
        <v>0</v>
      </c>
      <c r="L73" s="17">
        <f t="shared" si="6"/>
        <v>65000</v>
      </c>
      <c r="M73" s="1"/>
      <c r="N73" s="17">
        <f t="shared" si="7"/>
        <v>0</v>
      </c>
      <c r="O73" s="1"/>
      <c r="P73" s="17">
        <v>0</v>
      </c>
      <c r="Q73" s="17">
        <f t="shared" si="11"/>
        <v>65000</v>
      </c>
    </row>
    <row r="74" spans="1:17" x14ac:dyDescent="0.2">
      <c r="A74" s="16" t="s">
        <v>11</v>
      </c>
      <c r="B74" s="1"/>
      <c r="C74" s="18"/>
      <c r="D74" s="19"/>
      <c r="E74" s="20">
        <f>SUM(E66:E73)</f>
        <v>531000</v>
      </c>
      <c r="F74" s="1"/>
      <c r="G74" s="18"/>
      <c r="H74" s="19"/>
      <c r="I74" s="20">
        <f>SUM(I66:I73)</f>
        <v>531000</v>
      </c>
      <c r="J74" s="1"/>
      <c r="K74" s="21">
        <f>SUM(K66:K73)</f>
        <v>23812</v>
      </c>
      <c r="L74" s="20">
        <f>SUM(L66:L73)</f>
        <v>507188</v>
      </c>
      <c r="M74" s="1"/>
      <c r="N74" s="22">
        <f>SUM(N66:N73)</f>
        <v>0</v>
      </c>
      <c r="O74" s="1"/>
      <c r="P74" s="21">
        <f>SUM(P66:P73)</f>
        <v>3246</v>
      </c>
      <c r="Q74" s="20">
        <f>SUM(Q66:Q73)</f>
        <v>527754</v>
      </c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16" t="s">
        <v>29</v>
      </c>
      <c r="B77" s="1"/>
      <c r="C77" s="8"/>
      <c r="D77" s="8"/>
      <c r="E77" s="2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 t="s">
        <v>21</v>
      </c>
      <c r="B78" s="1"/>
      <c r="C78" s="34">
        <f>9200+3200+272000+4800</f>
        <v>289200</v>
      </c>
      <c r="D78" s="1">
        <v>1</v>
      </c>
      <c r="E78" s="17">
        <f>+C78*D78</f>
        <v>289200</v>
      </c>
      <c r="F78" s="1"/>
      <c r="G78" s="17">
        <f>+C78</f>
        <v>289200</v>
      </c>
      <c r="H78" s="1">
        <v>1</v>
      </c>
      <c r="I78" s="17">
        <f>+G78*H78</f>
        <v>289200</v>
      </c>
      <c r="J78" s="1"/>
      <c r="K78" s="17">
        <f>65144+5440+7420+242+5440+400+5440+152+5440+2720+368+5440+8160+5440+10880+2720+8896+2720+5440+5440+2700+2720+2700+2760+5440+1575+5440+2720+672+5440</f>
        <v>185509</v>
      </c>
      <c r="L78" s="17">
        <f>+I78-K78</f>
        <v>103691</v>
      </c>
      <c r="M78" s="1"/>
      <c r="N78" s="17">
        <f>+E78-I78</f>
        <v>0</v>
      </c>
      <c r="O78" s="1"/>
      <c r="P78" s="17">
        <f>272000+9200+3200</f>
        <v>284400</v>
      </c>
      <c r="Q78" s="17">
        <f>+I78-P78</f>
        <v>4800</v>
      </c>
    </row>
    <row r="79" spans="1:17" x14ac:dyDescent="0.2">
      <c r="A79" s="1" t="s">
        <v>77</v>
      </c>
      <c r="B79" s="1"/>
      <c r="C79" s="24">
        <f>2960000*0.1+680-4000</f>
        <v>292680</v>
      </c>
      <c r="D79" s="8">
        <v>1</v>
      </c>
      <c r="E79" s="17">
        <f>+C79*D79</f>
        <v>292680</v>
      </c>
      <c r="F79" s="1"/>
      <c r="G79" s="17">
        <f>+E82*0.05</f>
        <v>161905.5</v>
      </c>
      <c r="H79" s="8">
        <v>1</v>
      </c>
      <c r="I79" s="17">
        <f>+G79*H79</f>
        <v>161905.5</v>
      </c>
      <c r="J79" s="1"/>
      <c r="K79" s="17">
        <v>0</v>
      </c>
      <c r="L79" s="17">
        <f>+I79-K79</f>
        <v>161905.5</v>
      </c>
      <c r="M79" s="1"/>
      <c r="N79" s="17">
        <f>+E79-I79</f>
        <v>130774.5</v>
      </c>
      <c r="O79" s="1"/>
      <c r="P79" s="17">
        <v>0</v>
      </c>
      <c r="Q79" s="17">
        <f>+I79-P79</f>
        <v>161905.5</v>
      </c>
    </row>
    <row r="80" spans="1:17" x14ac:dyDescent="0.2">
      <c r="A80" s="16" t="s">
        <v>11</v>
      </c>
      <c r="B80" s="1"/>
      <c r="C80" s="18"/>
      <c r="D80" s="19"/>
      <c r="E80" s="20">
        <f>SUM(E78:E79)</f>
        <v>581880</v>
      </c>
      <c r="F80" s="1"/>
      <c r="G80" s="18"/>
      <c r="H80" s="19"/>
      <c r="I80" s="20">
        <f>SUM(I78:I79)</f>
        <v>451105.5</v>
      </c>
      <c r="J80" s="1"/>
      <c r="K80" s="21">
        <f>SUM(K78:K79)</f>
        <v>185509</v>
      </c>
      <c r="L80" s="20">
        <f>SUM(L78:L79)</f>
        <v>265596.5</v>
      </c>
      <c r="M80" s="1"/>
      <c r="N80" s="22">
        <f>SUM(N78:N79)</f>
        <v>130774.5</v>
      </c>
      <c r="O80" s="1"/>
      <c r="P80" s="21">
        <f>SUM(P78:P79)</f>
        <v>284400</v>
      </c>
      <c r="Q80" s="20">
        <f>SUM(Q78:Q79)</f>
        <v>166705.5</v>
      </c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 t="s">
        <v>22</v>
      </c>
      <c r="B82" s="1"/>
      <c r="C82" s="18"/>
      <c r="D82" s="19"/>
      <c r="E82" s="20">
        <f>+E16+E27+E35+E42+E63+E74+E80+E21</f>
        <v>3238110</v>
      </c>
      <c r="F82" s="1"/>
      <c r="G82" s="18"/>
      <c r="H82" s="19"/>
      <c r="I82" s="20">
        <f>+I16+I27+I35+I42+I63+I74+I80+I21</f>
        <v>2842343.98</v>
      </c>
      <c r="J82" s="1"/>
      <c r="K82" s="20">
        <f>+K16+K27+K35+K42+K63+K74+K80+K21</f>
        <v>1074340</v>
      </c>
      <c r="L82" s="20">
        <f>+L16+L27+L35+L42+L63+L74+L80+L21</f>
        <v>1768003.98</v>
      </c>
      <c r="M82" s="1"/>
      <c r="N82" s="20">
        <f>+N16+N27+N35+N42+N63+N74+N80+N21</f>
        <v>395766.02</v>
      </c>
      <c r="O82" s="1"/>
      <c r="P82" s="20">
        <f>+P16+P27+P35+P42+P63+P74+P80+P21</f>
        <v>1152665</v>
      </c>
      <c r="Q82" s="20">
        <f>+Q16+Q27+Q35+Q42+Q63+Q74+Q80+Q21</f>
        <v>1689678.98</v>
      </c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29" t="s">
        <v>20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 t="s">
        <v>12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16" t="s">
        <v>32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1" t="s">
        <v>39</v>
      </c>
      <c r="B88" s="1"/>
      <c r="C88" s="17">
        <v>1100</v>
      </c>
      <c r="D88" s="1">
        <v>425</v>
      </c>
      <c r="E88" s="17">
        <f>+C88*D88</f>
        <v>467500</v>
      </c>
      <c r="F88" s="1"/>
      <c r="G88" s="34">
        <v>1200</v>
      </c>
      <c r="H88" s="30">
        <v>380</v>
      </c>
      <c r="I88" s="34">
        <f>+G88*H88</f>
        <v>456000</v>
      </c>
      <c r="J88" s="1"/>
      <c r="K88" s="17">
        <v>0</v>
      </c>
      <c r="L88" s="17">
        <f>+I88-K88</f>
        <v>456000</v>
      </c>
      <c r="M88" s="1"/>
      <c r="N88" s="17">
        <f>+E88-I88</f>
        <v>11500</v>
      </c>
      <c r="O88" s="1"/>
      <c r="P88" s="17">
        <v>0</v>
      </c>
      <c r="Q88" s="17">
        <f t="shared" ref="Q88:Q102" si="12">+I88-P88</f>
        <v>456000</v>
      </c>
    </row>
    <row r="89" spans="1:17" x14ac:dyDescent="0.2">
      <c r="A89" s="1" t="s">
        <v>53</v>
      </c>
      <c r="B89" s="1"/>
      <c r="C89" s="34">
        <v>340</v>
      </c>
      <c r="D89" s="1">
        <v>75</v>
      </c>
      <c r="E89" s="17">
        <f t="shared" ref="E89:E101" si="13">+C89*D89</f>
        <v>25500</v>
      </c>
      <c r="F89" s="1"/>
      <c r="G89" s="34">
        <f t="shared" ref="G89:G101" si="14">+C89</f>
        <v>340</v>
      </c>
      <c r="H89" s="30">
        <v>80</v>
      </c>
      <c r="I89" s="34">
        <f t="shared" ref="I89:I101" si="15">+G89*H89</f>
        <v>27200</v>
      </c>
      <c r="J89" s="1"/>
      <c r="K89" s="17">
        <v>0</v>
      </c>
      <c r="L89" s="17">
        <f t="shared" ref="L89:L101" si="16">+I89-K89</f>
        <v>27200</v>
      </c>
      <c r="M89" s="1"/>
      <c r="N89" s="17">
        <f t="shared" ref="N89:N101" si="17">+E89-I89</f>
        <v>-1700</v>
      </c>
      <c r="O89" s="1"/>
      <c r="P89" s="17">
        <v>0</v>
      </c>
      <c r="Q89" s="17">
        <f t="shared" si="12"/>
        <v>27200</v>
      </c>
    </row>
    <row r="90" spans="1:17" x14ac:dyDescent="0.2">
      <c r="A90" s="1" t="s">
        <v>54</v>
      </c>
      <c r="B90" s="1"/>
      <c r="C90" s="34">
        <v>505</v>
      </c>
      <c r="D90" s="1">
        <v>75</v>
      </c>
      <c r="E90" s="17">
        <f t="shared" si="13"/>
        <v>37875</v>
      </c>
      <c r="F90" s="1"/>
      <c r="G90" s="34">
        <v>520</v>
      </c>
      <c r="H90" s="30">
        <v>35</v>
      </c>
      <c r="I90" s="34">
        <f t="shared" si="15"/>
        <v>18200</v>
      </c>
      <c r="J90" s="1"/>
      <c r="K90" s="17">
        <v>0</v>
      </c>
      <c r="L90" s="17">
        <f t="shared" si="16"/>
        <v>18200</v>
      </c>
      <c r="M90" s="1"/>
      <c r="N90" s="17">
        <f t="shared" si="17"/>
        <v>19675</v>
      </c>
      <c r="O90" s="1"/>
      <c r="P90" s="17">
        <v>0</v>
      </c>
      <c r="Q90" s="17">
        <f t="shared" si="12"/>
        <v>18200</v>
      </c>
    </row>
    <row r="91" spans="1:17" x14ac:dyDescent="0.2">
      <c r="A91" s="1" t="s">
        <v>55</v>
      </c>
      <c r="B91" s="1"/>
      <c r="C91" s="34">
        <v>1955</v>
      </c>
      <c r="D91" s="1">
        <v>10</v>
      </c>
      <c r="E91" s="17">
        <f t="shared" si="13"/>
        <v>19550</v>
      </c>
      <c r="F91" s="1"/>
      <c r="G91" s="34">
        <f t="shared" si="14"/>
        <v>1955</v>
      </c>
      <c r="H91" s="30">
        <v>6</v>
      </c>
      <c r="I91" s="34">
        <f t="shared" si="15"/>
        <v>11730</v>
      </c>
      <c r="J91" s="1"/>
      <c r="K91" s="17">
        <v>0</v>
      </c>
      <c r="L91" s="17">
        <f t="shared" si="16"/>
        <v>11730</v>
      </c>
      <c r="M91" s="1"/>
      <c r="N91" s="17">
        <f t="shared" si="17"/>
        <v>7820</v>
      </c>
      <c r="O91" s="1"/>
      <c r="P91" s="17">
        <v>0</v>
      </c>
      <c r="Q91" s="17">
        <f t="shared" si="12"/>
        <v>11730</v>
      </c>
    </row>
    <row r="92" spans="1:17" x14ac:dyDescent="0.2">
      <c r="A92" s="1" t="s">
        <v>62</v>
      </c>
      <c r="B92" s="1"/>
      <c r="C92" s="34">
        <v>1100</v>
      </c>
      <c r="D92" s="1">
        <v>150</v>
      </c>
      <c r="E92" s="17">
        <f t="shared" si="13"/>
        <v>165000</v>
      </c>
      <c r="F92" s="1"/>
      <c r="G92" s="34">
        <v>15000</v>
      </c>
      <c r="H92" s="30">
        <v>18</v>
      </c>
      <c r="I92" s="34">
        <f t="shared" si="15"/>
        <v>270000</v>
      </c>
      <c r="J92" s="1"/>
      <c r="K92" s="17">
        <v>0</v>
      </c>
      <c r="L92" s="17">
        <f t="shared" si="16"/>
        <v>270000</v>
      </c>
      <c r="M92" s="1"/>
      <c r="N92" s="17">
        <f t="shared" si="17"/>
        <v>-105000</v>
      </c>
      <c r="O92" s="1"/>
      <c r="P92" s="17">
        <v>0</v>
      </c>
      <c r="Q92" s="17">
        <f t="shared" si="12"/>
        <v>270000</v>
      </c>
    </row>
    <row r="93" spans="1:17" x14ac:dyDescent="0.2">
      <c r="A93" s="1" t="s">
        <v>56</v>
      </c>
      <c r="B93" s="1"/>
      <c r="C93" s="34">
        <v>800</v>
      </c>
      <c r="D93" s="1">
        <v>10</v>
      </c>
      <c r="E93" s="17">
        <f t="shared" si="13"/>
        <v>8000</v>
      </c>
      <c r="F93" s="1"/>
      <c r="G93" s="34">
        <f t="shared" si="14"/>
        <v>800</v>
      </c>
      <c r="H93" s="30">
        <v>13</v>
      </c>
      <c r="I93" s="34">
        <f t="shared" si="15"/>
        <v>10400</v>
      </c>
      <c r="J93" s="1"/>
      <c r="K93" s="17">
        <v>0</v>
      </c>
      <c r="L93" s="17">
        <f t="shared" si="16"/>
        <v>10400</v>
      </c>
      <c r="M93" s="1"/>
      <c r="N93" s="17">
        <f t="shared" si="17"/>
        <v>-2400</v>
      </c>
      <c r="O93" s="1"/>
      <c r="P93" s="17">
        <v>0</v>
      </c>
      <c r="Q93" s="17">
        <f t="shared" si="12"/>
        <v>10400</v>
      </c>
    </row>
    <row r="94" spans="1:17" x14ac:dyDescent="0.2">
      <c r="A94" s="1" t="s">
        <v>57</v>
      </c>
      <c r="B94" s="1"/>
      <c r="C94" s="34">
        <v>950</v>
      </c>
      <c r="D94" s="1">
        <v>10</v>
      </c>
      <c r="E94" s="17">
        <f t="shared" si="13"/>
        <v>9500</v>
      </c>
      <c r="F94" s="1"/>
      <c r="G94" s="34">
        <f t="shared" si="14"/>
        <v>950</v>
      </c>
      <c r="H94" s="30">
        <v>0</v>
      </c>
      <c r="I94" s="34">
        <f t="shared" si="15"/>
        <v>0</v>
      </c>
      <c r="J94" s="1"/>
      <c r="K94" s="17">
        <v>0</v>
      </c>
      <c r="L94" s="17">
        <f t="shared" si="16"/>
        <v>0</v>
      </c>
      <c r="M94" s="1"/>
      <c r="N94" s="17">
        <f t="shared" si="17"/>
        <v>9500</v>
      </c>
      <c r="O94" s="1"/>
      <c r="P94" s="17">
        <v>0</v>
      </c>
      <c r="Q94" s="17">
        <f t="shared" si="12"/>
        <v>0</v>
      </c>
    </row>
    <row r="95" spans="1:17" x14ac:dyDescent="0.2">
      <c r="A95" s="1" t="s">
        <v>13</v>
      </c>
      <c r="B95" s="1"/>
      <c r="C95" s="34">
        <v>20000</v>
      </c>
      <c r="D95" s="1">
        <v>1</v>
      </c>
      <c r="E95" s="17">
        <f t="shared" si="13"/>
        <v>20000</v>
      </c>
      <c r="F95" s="1"/>
      <c r="G95" s="34">
        <v>15000</v>
      </c>
      <c r="H95" s="30">
        <v>1</v>
      </c>
      <c r="I95" s="34">
        <f t="shared" si="15"/>
        <v>15000</v>
      </c>
      <c r="J95" s="1"/>
      <c r="K95" s="17">
        <v>0</v>
      </c>
      <c r="L95" s="17">
        <f t="shared" si="16"/>
        <v>15000</v>
      </c>
      <c r="M95" s="1"/>
      <c r="N95" s="17">
        <f t="shared" si="17"/>
        <v>5000</v>
      </c>
      <c r="O95" s="1"/>
      <c r="P95" s="17">
        <v>0</v>
      </c>
      <c r="Q95" s="17">
        <f t="shared" si="12"/>
        <v>15000</v>
      </c>
    </row>
    <row r="96" spans="1:17" x14ac:dyDescent="0.2">
      <c r="A96" s="1" t="s">
        <v>58</v>
      </c>
      <c r="B96" s="1"/>
      <c r="C96" s="34">
        <v>50000</v>
      </c>
      <c r="D96" s="1">
        <v>1</v>
      </c>
      <c r="E96" s="17">
        <f t="shared" si="13"/>
        <v>50000</v>
      </c>
      <c r="F96" s="1"/>
      <c r="G96" s="34">
        <f t="shared" si="14"/>
        <v>50000</v>
      </c>
      <c r="H96" s="30">
        <v>1</v>
      </c>
      <c r="I96" s="34">
        <f t="shared" si="15"/>
        <v>50000</v>
      </c>
      <c r="J96" s="1"/>
      <c r="K96" s="17">
        <v>0</v>
      </c>
      <c r="L96" s="17">
        <f t="shared" si="16"/>
        <v>50000</v>
      </c>
      <c r="M96" s="1"/>
      <c r="N96" s="17">
        <f t="shared" si="17"/>
        <v>0</v>
      </c>
      <c r="O96" s="1"/>
      <c r="P96" s="17">
        <v>0</v>
      </c>
      <c r="Q96" s="17">
        <f t="shared" si="12"/>
        <v>50000</v>
      </c>
    </row>
    <row r="97" spans="1:17" x14ac:dyDescent="0.2">
      <c r="A97" s="1" t="s">
        <v>16</v>
      </c>
      <c r="B97" s="1"/>
      <c r="C97" s="34">
        <v>750000</v>
      </c>
      <c r="D97" s="1">
        <v>1</v>
      </c>
      <c r="E97" s="17">
        <f t="shared" si="13"/>
        <v>750000</v>
      </c>
      <c r="F97" s="1"/>
      <c r="G97" s="34">
        <v>700000</v>
      </c>
      <c r="H97" s="30">
        <v>1</v>
      </c>
      <c r="I97" s="34">
        <f t="shared" si="15"/>
        <v>700000</v>
      </c>
      <c r="J97" s="1"/>
      <c r="K97" s="17">
        <v>0</v>
      </c>
      <c r="L97" s="17">
        <f t="shared" si="16"/>
        <v>700000</v>
      </c>
      <c r="M97" s="1"/>
      <c r="N97" s="17">
        <f t="shared" si="17"/>
        <v>50000</v>
      </c>
      <c r="O97" s="1"/>
      <c r="P97" s="17">
        <v>0</v>
      </c>
      <c r="Q97" s="17">
        <f t="shared" si="12"/>
        <v>700000</v>
      </c>
    </row>
    <row r="98" spans="1:17" x14ac:dyDescent="0.2">
      <c r="A98" s="1" t="s">
        <v>19</v>
      </c>
      <c r="B98" s="1"/>
      <c r="C98" s="34">
        <v>75000</v>
      </c>
      <c r="D98" s="1">
        <v>1</v>
      </c>
      <c r="E98" s="17">
        <f t="shared" si="13"/>
        <v>75000</v>
      </c>
      <c r="F98" s="1"/>
      <c r="G98" s="34">
        <v>70650</v>
      </c>
      <c r="H98" s="30">
        <v>1</v>
      </c>
      <c r="I98" s="34">
        <f t="shared" si="15"/>
        <v>70650</v>
      </c>
      <c r="J98" s="1"/>
      <c r="K98" s="17">
        <v>0</v>
      </c>
      <c r="L98" s="17">
        <f t="shared" si="16"/>
        <v>70650</v>
      </c>
      <c r="M98" s="1"/>
      <c r="N98" s="17">
        <f t="shared" si="17"/>
        <v>4350</v>
      </c>
      <c r="O98" s="1"/>
      <c r="P98" s="17">
        <v>0</v>
      </c>
      <c r="Q98" s="17">
        <f t="shared" si="12"/>
        <v>70650</v>
      </c>
    </row>
    <row r="99" spans="1:17" x14ac:dyDescent="0.2">
      <c r="A99" s="1" t="s">
        <v>18</v>
      </c>
      <c r="B99" s="1"/>
      <c r="C99" s="34">
        <v>150000</v>
      </c>
      <c r="D99" s="1">
        <v>1</v>
      </c>
      <c r="E99" s="17">
        <f t="shared" si="13"/>
        <v>150000</v>
      </c>
      <c r="F99" s="1"/>
      <c r="G99" s="34">
        <v>200000</v>
      </c>
      <c r="H99" s="30">
        <v>1</v>
      </c>
      <c r="I99" s="34">
        <f t="shared" si="15"/>
        <v>200000</v>
      </c>
      <c r="J99" s="1"/>
      <c r="K99" s="17">
        <v>0</v>
      </c>
      <c r="L99" s="17">
        <f t="shared" si="16"/>
        <v>200000</v>
      </c>
      <c r="M99" s="1"/>
      <c r="N99" s="17">
        <f t="shared" si="17"/>
        <v>-50000</v>
      </c>
      <c r="O99" s="1"/>
      <c r="P99" s="17">
        <v>0</v>
      </c>
      <c r="Q99" s="17">
        <f t="shared" si="12"/>
        <v>200000</v>
      </c>
    </row>
    <row r="100" spans="1:17" x14ac:dyDescent="0.2">
      <c r="A100" s="1" t="s">
        <v>61</v>
      </c>
      <c r="B100" s="1"/>
      <c r="C100" s="34">
        <v>200000</v>
      </c>
      <c r="D100" s="1">
        <v>1</v>
      </c>
      <c r="E100" s="17">
        <f t="shared" si="13"/>
        <v>200000</v>
      </c>
      <c r="F100" s="1"/>
      <c r="G100" s="34">
        <f t="shared" si="14"/>
        <v>200000</v>
      </c>
      <c r="H100" s="30">
        <v>1</v>
      </c>
      <c r="I100" s="34">
        <f>+G100*H100</f>
        <v>200000</v>
      </c>
      <c r="J100" s="1"/>
      <c r="K100" s="17">
        <v>0</v>
      </c>
      <c r="L100" s="17">
        <f>+I100-K100</f>
        <v>200000</v>
      </c>
      <c r="M100" s="1"/>
      <c r="N100" s="17">
        <f>+E100-I100</f>
        <v>0</v>
      </c>
      <c r="O100" s="1"/>
      <c r="P100" s="17">
        <v>0</v>
      </c>
      <c r="Q100" s="17">
        <f t="shared" si="12"/>
        <v>200000</v>
      </c>
    </row>
    <row r="101" spans="1:17" x14ac:dyDescent="0.2">
      <c r="A101" s="1" t="s">
        <v>17</v>
      </c>
      <c r="B101" s="1"/>
      <c r="C101" s="34">
        <v>50000</v>
      </c>
      <c r="D101" s="1">
        <v>1</v>
      </c>
      <c r="E101" s="17">
        <f t="shared" si="13"/>
        <v>50000</v>
      </c>
      <c r="F101" s="1"/>
      <c r="G101" s="34">
        <f t="shared" si="14"/>
        <v>50000</v>
      </c>
      <c r="H101" s="30">
        <v>1</v>
      </c>
      <c r="I101" s="34">
        <f t="shared" si="15"/>
        <v>50000</v>
      </c>
      <c r="J101" s="1"/>
      <c r="K101" s="17">
        <v>0</v>
      </c>
      <c r="L101" s="17">
        <f t="shared" si="16"/>
        <v>50000</v>
      </c>
      <c r="M101" s="1"/>
      <c r="N101" s="17">
        <f t="shared" si="17"/>
        <v>0</v>
      </c>
      <c r="O101" s="1"/>
      <c r="P101" s="17">
        <v>0</v>
      </c>
      <c r="Q101" s="17">
        <f t="shared" si="12"/>
        <v>50000</v>
      </c>
    </row>
    <row r="102" spans="1:17" x14ac:dyDescent="0.2">
      <c r="A102" s="1" t="s">
        <v>59</v>
      </c>
      <c r="B102" s="1"/>
      <c r="C102" s="17">
        <v>200000</v>
      </c>
      <c r="D102" s="1">
        <v>1</v>
      </c>
      <c r="E102" s="17">
        <f>+C102*D102</f>
        <v>200000</v>
      </c>
      <c r="F102" s="1"/>
      <c r="G102" s="34">
        <v>150000</v>
      </c>
      <c r="H102" s="30">
        <v>1</v>
      </c>
      <c r="I102" s="34">
        <f>+G102*H102</f>
        <v>150000</v>
      </c>
      <c r="J102" s="1"/>
      <c r="K102" s="17">
        <v>0</v>
      </c>
      <c r="L102" s="17">
        <f>+I102-K102</f>
        <v>150000</v>
      </c>
      <c r="M102" s="1"/>
      <c r="N102" s="17">
        <f>+E102-I102</f>
        <v>50000</v>
      </c>
      <c r="O102" s="1"/>
      <c r="P102" s="17">
        <v>0</v>
      </c>
      <c r="Q102" s="17">
        <f t="shared" si="12"/>
        <v>150000</v>
      </c>
    </row>
    <row r="103" spans="1:17" x14ac:dyDescent="0.2">
      <c r="A103" s="16" t="s">
        <v>11</v>
      </c>
      <c r="B103" s="1"/>
      <c r="C103" s="18"/>
      <c r="D103" s="19"/>
      <c r="E103" s="20">
        <f>SUM(E88:E102)</f>
        <v>2227925</v>
      </c>
      <c r="F103" s="1"/>
      <c r="G103" s="18"/>
      <c r="H103" s="19"/>
      <c r="I103" s="20">
        <f>SUM(I88:I102)</f>
        <v>2229180</v>
      </c>
      <c r="J103" s="1"/>
      <c r="K103" s="18">
        <f>SUM(K88:K102)</f>
        <v>0</v>
      </c>
      <c r="L103" s="20">
        <f>SUM(L88:L102)</f>
        <v>2229180</v>
      </c>
      <c r="M103" s="1"/>
      <c r="N103" s="22">
        <f>SUM(N88:N102)</f>
        <v>-1255</v>
      </c>
      <c r="O103" s="1"/>
      <c r="P103" s="18">
        <f>SUM(P88:P102)</f>
        <v>0</v>
      </c>
      <c r="Q103" s="20">
        <f>SUM(Q88:Q102)</f>
        <v>2229180</v>
      </c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6" t="s">
        <v>28</v>
      </c>
      <c r="B105" s="1"/>
      <c r="C105" s="8"/>
      <c r="D105" s="8"/>
      <c r="E105" s="2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 t="s">
        <v>21</v>
      </c>
      <c r="B106" s="1"/>
      <c r="C106" s="17">
        <v>0</v>
      </c>
      <c r="D106" s="1">
        <v>0</v>
      </c>
      <c r="E106" s="17">
        <f>+C106*D106</f>
        <v>0</v>
      </c>
      <c r="F106" s="1"/>
      <c r="G106" s="17">
        <v>0</v>
      </c>
      <c r="H106" s="1">
        <v>0</v>
      </c>
      <c r="I106" s="17">
        <f>+G106*H106</f>
        <v>0</v>
      </c>
      <c r="J106" s="1"/>
      <c r="K106" s="17">
        <v>0</v>
      </c>
      <c r="L106" s="17">
        <f>+I106-K106</f>
        <v>0</v>
      </c>
      <c r="M106" s="1"/>
      <c r="N106" s="17">
        <f>+E106-I106</f>
        <v>0</v>
      </c>
      <c r="O106" s="1"/>
      <c r="P106" s="17">
        <v>0</v>
      </c>
      <c r="Q106" s="17">
        <f>+I106-P106</f>
        <v>0</v>
      </c>
    </row>
    <row r="107" spans="1:17" x14ac:dyDescent="0.2">
      <c r="A107" s="1" t="s">
        <v>77</v>
      </c>
      <c r="B107" s="1"/>
      <c r="C107" s="35">
        <v>235620</v>
      </c>
      <c r="D107" s="8">
        <v>1</v>
      </c>
      <c r="E107" s="17">
        <f>+C107*D107</f>
        <v>235620</v>
      </c>
      <c r="F107" s="1"/>
      <c r="G107" s="17">
        <f>+E110*0.075</f>
        <v>184765.875</v>
      </c>
      <c r="H107" s="8">
        <v>1</v>
      </c>
      <c r="I107" s="17">
        <f>+G107*H107</f>
        <v>184765.875</v>
      </c>
      <c r="J107" s="1"/>
      <c r="K107" s="17">
        <v>0</v>
      </c>
      <c r="L107" s="17">
        <f>+I107-K107</f>
        <v>184765.875</v>
      </c>
      <c r="M107" s="1"/>
      <c r="N107" s="17">
        <f>+E107-I107</f>
        <v>50854.125</v>
      </c>
      <c r="O107" s="1"/>
      <c r="P107" s="17">
        <v>0</v>
      </c>
      <c r="Q107" s="17">
        <f>+I107-P107</f>
        <v>184765.875</v>
      </c>
    </row>
    <row r="108" spans="1:17" x14ac:dyDescent="0.2">
      <c r="A108" s="16" t="s">
        <v>11</v>
      </c>
      <c r="B108" s="1"/>
      <c r="C108" s="18"/>
      <c r="D108" s="19"/>
      <c r="E108" s="20">
        <f>SUM(E106:E107)</f>
        <v>235620</v>
      </c>
      <c r="F108" s="1"/>
      <c r="G108" s="18"/>
      <c r="H108" s="19"/>
      <c r="I108" s="20">
        <f>SUM(I106:I107)</f>
        <v>184765.875</v>
      </c>
      <c r="J108" s="1"/>
      <c r="K108" s="21">
        <f>SUM(K106:K107)</f>
        <v>0</v>
      </c>
      <c r="L108" s="20">
        <f>SUM(L106:L107)</f>
        <v>184765.875</v>
      </c>
      <c r="M108" s="1"/>
      <c r="N108" s="22">
        <f>SUM(N106:N107)</f>
        <v>50854.125</v>
      </c>
      <c r="O108" s="1"/>
      <c r="P108" s="21">
        <f>SUM(P106:P107)</f>
        <v>0</v>
      </c>
      <c r="Q108" s="20">
        <f>SUM(Q106:Q107)</f>
        <v>184765.875</v>
      </c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 t="s">
        <v>27</v>
      </c>
      <c r="B110" s="1"/>
      <c r="C110" s="18"/>
      <c r="D110" s="19"/>
      <c r="E110" s="20">
        <f>+E103+E108</f>
        <v>2463545</v>
      </c>
      <c r="F110" s="1"/>
      <c r="G110" s="18"/>
      <c r="H110" s="19"/>
      <c r="I110" s="20">
        <f>+I103+I108</f>
        <v>2413945.875</v>
      </c>
      <c r="J110" s="1"/>
      <c r="K110" s="21">
        <f>+K103+K108</f>
        <v>0</v>
      </c>
      <c r="L110" s="20">
        <f>+L103+L108</f>
        <v>2413945.875</v>
      </c>
      <c r="M110" s="1"/>
      <c r="N110" s="22">
        <f>+N103+N108</f>
        <v>49599.125</v>
      </c>
      <c r="O110" s="1"/>
      <c r="P110" s="21">
        <f>+P103+P108</f>
        <v>0</v>
      </c>
      <c r="Q110" s="20">
        <f>+Q103+Q108</f>
        <v>2413945.875</v>
      </c>
    </row>
    <row r="111" spans="1:17" x14ac:dyDescent="0.2">
      <c r="A111" s="1"/>
      <c r="B111" s="1"/>
      <c r="C111" s="8"/>
      <c r="D111" s="8"/>
      <c r="E111" s="2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 thickBot="1" x14ac:dyDescent="0.25">
      <c r="A112" s="1"/>
      <c r="B112" s="1"/>
      <c r="C112" s="8"/>
      <c r="D112" s="8"/>
      <c r="E112" s="2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 thickBot="1" x14ac:dyDescent="0.25">
      <c r="A113" s="25" t="s">
        <v>14</v>
      </c>
      <c r="B113" s="1"/>
      <c r="C113" s="26"/>
      <c r="D113" s="27"/>
      <c r="E113" s="28">
        <f>+E82+E110</f>
        <v>5701655</v>
      </c>
      <c r="F113" s="1"/>
      <c r="G113" s="26"/>
      <c r="H113" s="27"/>
      <c r="I113" s="28">
        <f>+I82+I110</f>
        <v>5256289.8550000004</v>
      </c>
      <c r="J113" s="1"/>
      <c r="K113" s="36">
        <f>+K82+K110</f>
        <v>1074340</v>
      </c>
      <c r="L113" s="28">
        <f>+L82+L110</f>
        <v>4181949.855</v>
      </c>
      <c r="M113" s="1"/>
      <c r="N113" s="36">
        <f>+N82+N110</f>
        <v>445365.14500000002</v>
      </c>
      <c r="O113" s="1"/>
      <c r="P113" s="36">
        <f>+P82+P110</f>
        <v>1152665</v>
      </c>
      <c r="Q113" s="28">
        <f>+Q82+Q110</f>
        <v>4103624.855</v>
      </c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37"/>
      <c r="D116" s="1"/>
      <c r="E116" s="3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3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33"/>
      <c r="D120" s="1"/>
      <c r="E120" s="3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33"/>
      <c r="D125" s="1"/>
      <c r="E125" s="3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</sheetData>
  <phoneticPr fontId="0" type="noConversion"/>
  <pageMargins left="0.75" right="0.75" top="1" bottom="1" header="0.5" footer="0.5"/>
  <pageSetup scale="79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SCLS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Graham</dc:creator>
  <cp:lastModifiedBy>Pat Korloch</cp:lastModifiedBy>
  <cp:lastPrinted>2006-03-15T18:25:49Z</cp:lastPrinted>
  <dcterms:created xsi:type="dcterms:W3CDTF">2000-09-13T14:03:40Z</dcterms:created>
  <dcterms:modified xsi:type="dcterms:W3CDTF">2014-04-10T20:08:51Z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-2087302029</vt:i4>
  </property>
  <property fmtid="{D5CDD505-2E9C-101B-9397-08002B2CF9AE}" pid="3" name="_EmailSubject">
    <vt:lpwstr>Additional files to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