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600" windowWidth="8640" windowHeight="3600"/>
  </bookViews>
  <sheets>
    <sheet name="A" sheetId="1" r:id="rId1"/>
    <sheet name="Sheet1" sheetId="3" r:id="rId2"/>
    <sheet name="Playground Match" sheetId="2" r:id="rId3"/>
  </sheets>
  <definedNames>
    <definedName name="_1">A!$B$15:$M$63</definedName>
    <definedName name="_xlnm.Print_Area" localSheetId="0">A!$A$1:$L$62</definedName>
    <definedName name="_xlnm.Print_Titles" localSheetId="0">A!$1:$8</definedName>
    <definedName name="Print_Titles_MI" localSheetId="0">A!$1:$8</definedName>
  </definedNames>
  <calcPr calcId="145621" fullCalcOnLoad="1"/>
</workbook>
</file>

<file path=xl/calcChain.xml><?xml version="1.0" encoding="utf-8"?>
<calcChain xmlns="http://schemas.openxmlformats.org/spreadsheetml/2006/main">
  <c r="J11" i="1" l="1"/>
  <c r="K11" i="1" s="1"/>
  <c r="J41" i="1"/>
  <c r="J12" i="1"/>
  <c r="J10" i="1"/>
  <c r="J36" i="1"/>
  <c r="K36" i="1" s="1"/>
  <c r="K39" i="1" s="1"/>
  <c r="J25" i="1"/>
  <c r="K25" i="1" s="1"/>
  <c r="J9" i="1"/>
  <c r="J13" i="1" s="1"/>
  <c r="J62" i="1" s="1"/>
  <c r="B2" i="3" s="1"/>
  <c r="B3" i="3" s="1"/>
  <c r="L27" i="1"/>
  <c r="K27" i="1"/>
  <c r="I8" i="2"/>
  <c r="J8" i="2" s="1"/>
  <c r="I6" i="2"/>
  <c r="J6" i="2" s="1"/>
  <c r="K14" i="2"/>
  <c r="G13" i="2"/>
  <c r="H13" i="2" s="1"/>
  <c r="I13" i="2" s="1"/>
  <c r="G14" i="2"/>
  <c r="K56" i="1"/>
  <c r="L56" i="1"/>
  <c r="I53" i="1"/>
  <c r="J53" i="1"/>
  <c r="K50" i="1"/>
  <c r="K51" i="1"/>
  <c r="K52" i="1"/>
  <c r="K53" i="1"/>
  <c r="L50" i="1"/>
  <c r="L51" i="1"/>
  <c r="L52" i="1"/>
  <c r="L53" i="1"/>
  <c r="H53" i="1"/>
  <c r="K47" i="1"/>
  <c r="L47" i="1"/>
  <c r="L46" i="1"/>
  <c r="K46" i="1"/>
  <c r="K37" i="1"/>
  <c r="L37" i="1"/>
  <c r="L36" i="1"/>
  <c r="L39" i="1" s="1"/>
  <c r="L32" i="1"/>
  <c r="K32" i="1"/>
  <c r="L31" i="1"/>
  <c r="L33" i="1" s="1"/>
  <c r="K31" i="1"/>
  <c r="L26" i="1"/>
  <c r="K26" i="1"/>
  <c r="L25" i="1"/>
  <c r="I13" i="1"/>
  <c r="I19" i="1"/>
  <c r="I39" i="1"/>
  <c r="I48" i="1"/>
  <c r="I29" i="1"/>
  <c r="I60" i="1"/>
  <c r="I22" i="1"/>
  <c r="I33" i="1"/>
  <c r="I43" i="1"/>
  <c r="I57" i="1"/>
  <c r="I62" i="1"/>
  <c r="J19" i="1"/>
  <c r="J29" i="1"/>
  <c r="J39" i="1"/>
  <c r="J48" i="1"/>
  <c r="J60" i="1"/>
  <c r="J22" i="1"/>
  <c r="J33" i="1"/>
  <c r="J43" i="1"/>
  <c r="J57" i="1"/>
  <c r="K12" i="1"/>
  <c r="K10" i="1"/>
  <c r="K15" i="1"/>
  <c r="K16" i="1"/>
  <c r="K17" i="1"/>
  <c r="K19" i="1"/>
  <c r="K28" i="1"/>
  <c r="K24" i="1"/>
  <c r="K29" i="1" s="1"/>
  <c r="K35" i="1"/>
  <c r="K38" i="1"/>
  <c r="K45" i="1"/>
  <c r="K48" i="1"/>
  <c r="K59" i="1"/>
  <c r="K60" i="1"/>
  <c r="K21" i="1"/>
  <c r="K22" i="1"/>
  <c r="K33" i="1"/>
  <c r="K41" i="1"/>
  <c r="K42" i="1"/>
  <c r="K43" i="1"/>
  <c r="K55" i="1"/>
  <c r="K57" i="1"/>
  <c r="L12" i="1"/>
  <c r="L9" i="1"/>
  <c r="L10" i="1"/>
  <c r="L11" i="1"/>
  <c r="L13" i="1"/>
  <c r="L15" i="1"/>
  <c r="L16" i="1"/>
  <c r="L17" i="1"/>
  <c r="L19" i="1"/>
  <c r="L35" i="1"/>
  <c r="L38" i="1"/>
  <c r="L45" i="1"/>
  <c r="L48" i="1" s="1"/>
  <c r="L24" i="1"/>
  <c r="L28" i="1"/>
  <c r="L29" i="1"/>
  <c r="L59" i="1"/>
  <c r="L60" i="1"/>
  <c r="L21" i="1"/>
  <c r="L22" i="1"/>
  <c r="L41" i="1"/>
  <c r="L42" i="1"/>
  <c r="L43" i="1"/>
  <c r="L55" i="1"/>
  <c r="L57" i="1"/>
  <c r="H13" i="1"/>
  <c r="H19" i="1"/>
  <c r="H39" i="1"/>
  <c r="H48" i="1"/>
  <c r="H29" i="1"/>
  <c r="H60" i="1"/>
  <c r="H22" i="1"/>
  <c r="H33" i="1"/>
  <c r="H43" i="1"/>
  <c r="H57" i="1"/>
  <c r="H62" i="1"/>
  <c r="N57" i="1"/>
  <c r="M57" i="1"/>
  <c r="N43" i="1"/>
  <c r="M43" i="1"/>
  <c r="M39" i="1"/>
  <c r="N39" i="1"/>
  <c r="M62" i="1"/>
  <c r="N62" i="1"/>
  <c r="D10" i="2"/>
  <c r="E10" i="2"/>
  <c r="F10" i="2" s="1"/>
  <c r="G10" i="2" s="1"/>
  <c r="H10" i="2" s="1"/>
  <c r="I10" i="2" s="1"/>
  <c r="J10" i="2" s="1"/>
  <c r="D9" i="2"/>
  <c r="E9" i="2" s="1"/>
  <c r="F9" i="2" s="1"/>
  <c r="G9" i="2" s="1"/>
  <c r="H9" i="2" s="1"/>
  <c r="I9" i="2" s="1"/>
  <c r="J9" i="2" s="1"/>
  <c r="K9" i="2" s="1"/>
  <c r="H6" i="2"/>
  <c r="D7" i="2"/>
  <c r="E7" i="2" s="1"/>
  <c r="F7" i="2" s="1"/>
  <c r="G7" i="2" s="1"/>
  <c r="H7" i="2" s="1"/>
  <c r="I7" i="2" s="1"/>
  <c r="J7" i="2" s="1"/>
  <c r="C5" i="2"/>
  <c r="D5" i="2"/>
  <c r="E5" i="2" s="1"/>
  <c r="F5" i="2" s="1"/>
  <c r="G5" i="2" s="1"/>
  <c r="H5" i="2" s="1"/>
  <c r="I5" i="2" s="1"/>
  <c r="J5" i="2" s="1"/>
  <c r="L62" i="1" l="1"/>
  <c r="J13" i="2"/>
  <c r="J15" i="2" s="1"/>
  <c r="I15" i="2"/>
  <c r="K9" i="1"/>
  <c r="K13" i="1" s="1"/>
  <c r="K62" i="1" s="1"/>
</calcChain>
</file>

<file path=xl/comments1.xml><?xml version="1.0" encoding="utf-8"?>
<comments xmlns="http://schemas.openxmlformats.org/spreadsheetml/2006/main">
  <authors>
    <author>Jim Graham</author>
  </authors>
  <commentList>
    <comment ref="J13" authorId="0">
      <text>
        <r>
          <rPr>
            <b/>
            <sz val="8"/>
            <color indexed="81"/>
            <rFont val="Tahoma"/>
          </rPr>
          <t>Jim Graham:</t>
        </r>
        <r>
          <rPr>
            <sz val="8"/>
            <color indexed="81"/>
            <rFont val="Tahoma"/>
          </rPr>
          <t xml:space="preserve">
</t>
        </r>
        <r>
          <rPr>
            <sz val="12"/>
            <color indexed="81"/>
            <rFont val="Tahoma"/>
            <family val="2"/>
          </rPr>
          <t xml:space="preserve">less 8300 plus 2413, 3990, and 2993.
</t>
        </r>
      </text>
    </comment>
  </commentList>
</comments>
</file>

<file path=xl/comments2.xml><?xml version="1.0" encoding="utf-8"?>
<comments xmlns="http://schemas.openxmlformats.org/spreadsheetml/2006/main">
  <authors>
    <author xml:space="preserve"> SLCS</author>
  </authors>
  <commentList>
    <comment ref="J5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should be getting invoice for $8k, pay half.</t>
        </r>
      </text>
    </comment>
    <comment ref="F7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7100 contributed by PTO</t>
        </r>
      </text>
    </comment>
    <comment ref="G7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$2,500 contributed by PTO</t>
        </r>
      </text>
    </comment>
    <comment ref="K7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$3,982 bill, borrowed $1991 from matching dollars</t>
        </r>
      </text>
    </comment>
    <comment ref="J8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payment made 9/2004</t>
        </r>
      </text>
    </comment>
    <comment ref="J15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actual equipment cost $26,368 so PTO paid an additional $4,633</t>
        </r>
      </text>
    </comment>
  </commentList>
</comments>
</file>

<file path=xl/sharedStrings.xml><?xml version="1.0" encoding="utf-8"?>
<sst xmlns="http://schemas.openxmlformats.org/spreadsheetml/2006/main" count="211" uniqueCount="92">
  <si>
    <t>Project</t>
  </si>
  <si>
    <t>Estimated</t>
  </si>
  <si>
    <t xml:space="preserve"> </t>
  </si>
  <si>
    <t>Adjusted</t>
  </si>
  <si>
    <t>Amount</t>
  </si>
  <si>
    <t>Code</t>
  </si>
  <si>
    <t>Responsible</t>
  </si>
  <si>
    <t>Completion</t>
  </si>
  <si>
    <t>Budget</t>
  </si>
  <si>
    <t>Paid To</t>
  </si>
  <si>
    <t>Balance To</t>
  </si>
  <si>
    <t>Location</t>
  </si>
  <si>
    <t>Number</t>
  </si>
  <si>
    <t>Party</t>
  </si>
  <si>
    <t>Task Description</t>
  </si>
  <si>
    <t>Date</t>
  </si>
  <si>
    <t>Complete</t>
  </si>
  <si>
    <t>Variance</t>
  </si>
  <si>
    <t>Comments</t>
  </si>
  <si>
    <t>District Wide</t>
  </si>
  <si>
    <t>-</t>
  </si>
  <si>
    <t>Contractor</t>
  </si>
  <si>
    <t>Completed</t>
  </si>
  <si>
    <t>Staff</t>
  </si>
  <si>
    <t>DISTRICT WIDE TOTAL</t>
  </si>
  <si>
    <t>High School</t>
  </si>
  <si>
    <t>4/1/98</t>
  </si>
  <si>
    <t>Both</t>
  </si>
  <si>
    <t>Waiting on paint order</t>
  </si>
  <si>
    <t>HIGH SCHOOL TOTAL</t>
  </si>
  <si>
    <t>Dolsen Elem.</t>
  </si>
  <si>
    <t>On hold due to bond work</t>
  </si>
  <si>
    <t>TBD</t>
  </si>
  <si>
    <t>DOLSEN ELEMENTARY TOTAL</t>
  </si>
  <si>
    <t>Salem Elem.</t>
  </si>
  <si>
    <t>SALEM ELEMENTARY TOTAL</t>
  </si>
  <si>
    <t>Sayre Elem.</t>
  </si>
  <si>
    <t>SAYRE ELEMENTARY TOTAL</t>
  </si>
  <si>
    <t>Bartlett Elem.</t>
  </si>
  <si>
    <t>BARTLETT ELEMENTARY TOTAL</t>
  </si>
  <si>
    <t xml:space="preserve">Could not Finance </t>
  </si>
  <si>
    <t>TRANSPORTATION BUILDING</t>
  </si>
  <si>
    <t>MIDDLE SCHOOL TOTAL</t>
  </si>
  <si>
    <t>TOTALS</t>
  </si>
  <si>
    <t>Ongoing</t>
  </si>
  <si>
    <t>In Durant Project</t>
  </si>
  <si>
    <t>Maint/Trans</t>
  </si>
  <si>
    <t>D=done</t>
  </si>
  <si>
    <t>I=incomplete</t>
  </si>
  <si>
    <t>I</t>
  </si>
  <si>
    <t>C</t>
  </si>
  <si>
    <t>Signage</t>
  </si>
  <si>
    <t>Contingency funds for general site improvements</t>
  </si>
  <si>
    <t>Playground equipment match</t>
  </si>
  <si>
    <t>Playground Equipment Match</t>
  </si>
  <si>
    <t>Middle School Campus</t>
  </si>
  <si>
    <t>Bartlett</t>
  </si>
  <si>
    <t>Brummer</t>
  </si>
  <si>
    <t>Dolsen</t>
  </si>
  <si>
    <t>Kent Lake</t>
  </si>
  <si>
    <t>Salem</t>
  </si>
  <si>
    <t>Sayre</t>
  </si>
  <si>
    <t>B A L A N C E   A V A I L A B L E</t>
  </si>
  <si>
    <t>1996-97</t>
  </si>
  <si>
    <t>1997-98</t>
  </si>
  <si>
    <t>1998-99</t>
  </si>
  <si>
    <t>1999-00</t>
  </si>
  <si>
    <t>2000-01</t>
  </si>
  <si>
    <t>2001-02</t>
  </si>
  <si>
    <t>2002-03</t>
  </si>
  <si>
    <t>Capital Site Improvement Projects</t>
  </si>
  <si>
    <t>T/A Balance</t>
  </si>
  <si>
    <t>Report Balance</t>
  </si>
  <si>
    <t>Brummer Elem.</t>
  </si>
  <si>
    <t>Kent Lake Elem.</t>
  </si>
  <si>
    <t>Admin Building</t>
  </si>
  <si>
    <t>ADMINISTRATION BUILDING TOTAL</t>
  </si>
  <si>
    <t xml:space="preserve"> KENT LAKE ELEMENTARY TOTAL</t>
  </si>
  <si>
    <t>Playground Site Upgrades</t>
  </si>
  <si>
    <t>Landscape construction or Renovation</t>
  </si>
  <si>
    <t>Parking</t>
  </si>
  <si>
    <t>2003-04</t>
  </si>
  <si>
    <t>Dolsen-District Match</t>
  </si>
  <si>
    <t>Dolsen-PTO contribution</t>
  </si>
  <si>
    <t>2004-05</t>
  </si>
  <si>
    <t>Add irrigation - Baseball JV</t>
  </si>
  <si>
    <t>Add irrigation - Softball Freshman &amp; JV</t>
  </si>
  <si>
    <t>Add irrigation - main entrance</t>
  </si>
  <si>
    <t>Install/remove structures</t>
  </si>
  <si>
    <t>Remove old backstop and structure</t>
  </si>
  <si>
    <t>Add irrigation - bus loop</t>
  </si>
  <si>
    <t>Status Report as of May 31,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</si>
</sst>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8" formatCode="_(* #,##0_);_(* \(#,##0\);_(* &quot;-&quot;??_);_(@_)"/>
  </numFmts>
  <fonts count="8" x14ac:knownFonts="1">
    <font>
      <sz val="12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2"/>
      <color indexed="81"/>
      <name val="Tahoma"/>
      <family val="2"/>
    </font>
    <font>
      <u/>
      <sz val="12"/>
      <name val="Arial"/>
      <family val="2"/>
    </font>
    <font>
      <u/>
      <sz val="12"/>
      <name val="Arial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5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5" fontId="0" fillId="0" borderId="0" xfId="0"/>
    <xf numFmtId="5" fontId="0" fillId="0" borderId="0" xfId="0" applyBorder="1"/>
    <xf numFmtId="5" fontId="0" fillId="0" borderId="0" xfId="0" applyBorder="1" applyAlignment="1">
      <alignment horizontal="center"/>
    </xf>
    <xf numFmtId="5" fontId="0" fillId="0" borderId="0" xfId="0" applyFill="1" applyBorder="1" applyAlignment="1">
      <alignment horizontal="center"/>
    </xf>
    <xf numFmtId="37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5" fontId="0" fillId="0" borderId="0" xfId="0" quotePrefix="1" applyBorder="1" applyAlignment="1">
      <alignment horizontal="center"/>
    </xf>
    <xf numFmtId="5" fontId="0" fillId="0" borderId="1" xfId="0" applyBorder="1"/>
    <xf numFmtId="5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2" applyNumberFormat="1" applyFont="1" applyFill="1" applyBorder="1" applyAlignment="1"/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/>
    </xf>
    <xf numFmtId="5" fontId="0" fillId="0" borderId="2" xfId="0" applyBorder="1" applyAlignment="1">
      <alignment horizontal="center"/>
    </xf>
    <xf numFmtId="5" fontId="0" fillId="0" borderId="3" xfId="0" applyBorder="1" applyAlignment="1">
      <alignment horizontal="center"/>
    </xf>
    <xf numFmtId="5" fontId="0" fillId="0" borderId="4" xfId="0" applyBorder="1"/>
    <xf numFmtId="5" fontId="0" fillId="0" borderId="5" xfId="0" applyBorder="1"/>
    <xf numFmtId="5" fontId="0" fillId="0" borderId="3" xfId="0" applyBorder="1"/>
    <xf numFmtId="5" fontId="0" fillId="0" borderId="5" xfId="0" applyBorder="1" applyAlignment="1">
      <alignment horizontal="center"/>
    </xf>
    <xf numFmtId="5" fontId="0" fillId="0" borderId="6" xfId="0" applyBorder="1" applyAlignment="1">
      <alignment horizontal="center"/>
    </xf>
    <xf numFmtId="5" fontId="0" fillId="0" borderId="7" xfId="0" applyBorder="1" applyAlignment="1">
      <alignment horizontal="center"/>
    </xf>
    <xf numFmtId="5" fontId="0" fillId="0" borderId="8" xfId="0" applyBorder="1" applyAlignment="1">
      <alignment horizontal="center"/>
    </xf>
    <xf numFmtId="5" fontId="0" fillId="0" borderId="9" xfId="0" applyBorder="1" applyAlignment="1">
      <alignment horizontal="center"/>
    </xf>
    <xf numFmtId="5" fontId="0" fillId="0" borderId="10" xfId="0" applyBorder="1" applyAlignment="1">
      <alignment horizontal="center"/>
    </xf>
    <xf numFmtId="5" fontId="0" fillId="0" borderId="11" xfId="0" applyBorder="1" applyAlignment="1">
      <alignment horizontal="center"/>
    </xf>
    <xf numFmtId="5" fontId="0" fillId="0" borderId="12" xfId="0" applyBorder="1" applyAlignment="1">
      <alignment horizontal="center"/>
    </xf>
    <xf numFmtId="5" fontId="0" fillId="0" borderId="13" xfId="0" applyBorder="1" applyAlignment="1">
      <alignment horizontal="center"/>
    </xf>
    <xf numFmtId="5" fontId="0" fillId="0" borderId="14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5" fontId="0" fillId="0" borderId="15" xfId="0" quotePrefix="1" applyBorder="1" applyAlignment="1">
      <alignment horizontal="center"/>
    </xf>
    <xf numFmtId="37" fontId="0" fillId="0" borderId="15" xfId="0" applyNumberFormat="1" applyBorder="1" applyAlignment="1">
      <alignment horizontal="left"/>
    </xf>
    <xf numFmtId="5" fontId="0" fillId="0" borderId="15" xfId="0" applyBorder="1" applyAlignment="1">
      <alignment horizontal="center"/>
    </xf>
    <xf numFmtId="5" fontId="0" fillId="0" borderId="15" xfId="0" applyBorder="1" applyAlignment="1">
      <alignment horizontal="left"/>
    </xf>
    <xf numFmtId="165" fontId="0" fillId="0" borderId="15" xfId="2" applyNumberFormat="1" applyFont="1" applyBorder="1" applyAlignment="1">
      <alignment horizontal="right"/>
    </xf>
    <xf numFmtId="165" fontId="0" fillId="0" borderId="15" xfId="0" applyNumberFormat="1" applyBorder="1" applyAlignment="1">
      <alignment horizontal="center"/>
    </xf>
    <xf numFmtId="168" fontId="0" fillId="0" borderId="15" xfId="1" applyNumberFormat="1" applyFont="1" applyBorder="1" applyAlignment="1">
      <alignment horizontal="right"/>
    </xf>
    <xf numFmtId="168" fontId="0" fillId="0" borderId="15" xfId="1" applyNumberFormat="1" applyFont="1" applyBorder="1" applyAlignment="1">
      <alignment horizontal="center"/>
    </xf>
    <xf numFmtId="168" fontId="0" fillId="0" borderId="15" xfId="1" applyNumberFormat="1" applyFont="1" applyBorder="1"/>
    <xf numFmtId="1" fontId="0" fillId="0" borderId="15" xfId="0" applyNumberFormat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5" fontId="0" fillId="0" borderId="15" xfId="0" applyBorder="1"/>
    <xf numFmtId="168" fontId="0" fillId="0" borderId="15" xfId="1" applyNumberFormat="1" applyFont="1" applyFill="1" applyBorder="1" applyAlignment="1"/>
    <xf numFmtId="5" fontId="0" fillId="0" borderId="15" xfId="0" applyFill="1" applyBorder="1" applyAlignment="1">
      <alignment wrapText="1"/>
    </xf>
    <xf numFmtId="165" fontId="0" fillId="0" borderId="15" xfId="2" applyNumberFormat="1" applyFont="1" applyFill="1" applyBorder="1" applyAlignment="1"/>
    <xf numFmtId="165" fontId="0" fillId="0" borderId="15" xfId="0" applyNumberFormat="1" applyBorder="1"/>
    <xf numFmtId="5" fontId="0" fillId="0" borderId="15" xfId="0" applyFill="1" applyBorder="1" applyAlignment="1">
      <alignment horizontal="center"/>
    </xf>
    <xf numFmtId="165" fontId="0" fillId="0" borderId="3" xfId="2" applyNumberFormat="1" applyFont="1" applyBorder="1"/>
    <xf numFmtId="5" fontId="0" fillId="2" borderId="5" xfId="0" applyFill="1" applyBorder="1"/>
    <xf numFmtId="5" fontId="0" fillId="0" borderId="16" xfId="0" applyBorder="1"/>
    <xf numFmtId="5" fontId="0" fillId="0" borderId="16" xfId="0" applyBorder="1" applyAlignment="1">
      <alignment horizontal="center"/>
    </xf>
    <xf numFmtId="165" fontId="0" fillId="0" borderId="16" xfId="2" applyNumberFormat="1" applyFont="1" applyBorder="1"/>
    <xf numFmtId="168" fontId="0" fillId="0" borderId="6" xfId="1" applyNumberFormat="1" applyFont="1" applyFill="1" applyBorder="1" applyAlignment="1"/>
    <xf numFmtId="168" fontId="0" fillId="0" borderId="6" xfId="1" applyNumberFormat="1" applyFont="1" applyBorder="1"/>
    <xf numFmtId="168" fontId="0" fillId="0" borderId="6" xfId="1" applyNumberFormat="1" applyFont="1" applyBorder="1" applyAlignment="1">
      <alignment horizontal="center"/>
    </xf>
    <xf numFmtId="165" fontId="0" fillId="0" borderId="6" xfId="2" applyNumberFormat="1" applyFont="1" applyFill="1" applyBorder="1" applyAlignment="1"/>
    <xf numFmtId="165" fontId="0" fillId="0" borderId="6" xfId="0" applyNumberFormat="1" applyBorder="1"/>
    <xf numFmtId="165" fontId="0" fillId="0" borderId="6" xfId="0" applyNumberFormat="1" applyBorder="1" applyAlignment="1">
      <alignment horizontal="center"/>
    </xf>
    <xf numFmtId="168" fontId="0" fillId="0" borderId="6" xfId="1" applyNumberFormat="1" applyFont="1" applyBorder="1" applyAlignment="1">
      <alignment horizontal="right"/>
    </xf>
    <xf numFmtId="165" fontId="0" fillId="0" borderId="16" xfId="2" applyNumberFormat="1" applyFont="1" applyFill="1" applyBorder="1" applyAlignment="1"/>
    <xf numFmtId="5" fontId="0" fillId="2" borderId="15" xfId="0" applyFill="1" applyBorder="1" applyAlignment="1">
      <alignment horizontal="left"/>
    </xf>
    <xf numFmtId="5" fontId="0" fillId="0" borderId="14" xfId="0" applyBorder="1"/>
    <xf numFmtId="165" fontId="0" fillId="2" borderId="17" xfId="2" applyNumberFormat="1" applyFont="1" applyFill="1" applyBorder="1" applyAlignment="1">
      <alignment horizontal="center"/>
    </xf>
    <xf numFmtId="5" fontId="0" fillId="0" borderId="17" xfId="0" applyBorder="1" applyAlignment="1">
      <alignment horizontal="center"/>
    </xf>
    <xf numFmtId="5" fontId="0" fillId="0" borderId="13" xfId="0" applyBorder="1"/>
    <xf numFmtId="5" fontId="0" fillId="0" borderId="11" xfId="0" applyBorder="1"/>
    <xf numFmtId="5" fontId="0" fillId="0" borderId="10" xfId="0" applyBorder="1"/>
    <xf numFmtId="5" fontId="0" fillId="0" borderId="18" xfId="0" applyBorder="1" applyAlignment="1">
      <alignment horizontal="center"/>
    </xf>
    <xf numFmtId="5" fontId="0" fillId="0" borderId="19" xfId="0" applyBorder="1"/>
    <xf numFmtId="165" fontId="0" fillId="2" borderId="17" xfId="2" applyNumberFormat="1" applyFont="1" applyFill="1" applyBorder="1"/>
    <xf numFmtId="5" fontId="0" fillId="0" borderId="17" xfId="0" applyBorder="1"/>
    <xf numFmtId="0" fontId="0" fillId="0" borderId="20" xfId="0" applyNumberFormat="1" applyBorder="1" applyAlignment="1">
      <alignment horizontal="center"/>
    </xf>
    <xf numFmtId="5" fontId="0" fillId="0" borderId="21" xfId="0" applyBorder="1"/>
    <xf numFmtId="5" fontId="0" fillId="0" borderId="18" xfId="0" applyBorder="1"/>
    <xf numFmtId="5" fontId="0" fillId="0" borderId="22" xfId="0" applyBorder="1"/>
    <xf numFmtId="5" fontId="0" fillId="0" borderId="19" xfId="0" applyBorder="1" applyAlignment="1">
      <alignment horizontal="center"/>
    </xf>
    <xf numFmtId="165" fontId="0" fillId="2" borderId="23" xfId="2" applyNumberFormat="1" applyFont="1" applyFill="1" applyBorder="1"/>
    <xf numFmtId="5" fontId="0" fillId="0" borderId="23" xfId="0" applyBorder="1"/>
    <xf numFmtId="165" fontId="0" fillId="0" borderId="15" xfId="2" applyNumberFormat="1" applyFont="1" applyBorder="1"/>
    <xf numFmtId="165" fontId="0" fillId="0" borderId="15" xfId="2" applyNumberFormat="1" applyFont="1" applyBorder="1" applyAlignment="1">
      <alignment horizontal="center"/>
    </xf>
    <xf numFmtId="5" fontId="5" fillId="0" borderId="0" xfId="0" applyFont="1"/>
    <xf numFmtId="165" fontId="0" fillId="2" borderId="14" xfId="2" applyNumberFormat="1" applyFont="1" applyFill="1" applyBorder="1"/>
    <xf numFmtId="165" fontId="0" fillId="0" borderId="0" xfId="2" applyNumberFormat="1" applyFont="1" applyBorder="1"/>
    <xf numFmtId="165" fontId="0" fillId="0" borderId="15" xfId="0" applyNumberFormat="1" applyFill="1" applyBorder="1"/>
    <xf numFmtId="168" fontId="0" fillId="0" borderId="15" xfId="1" applyNumberFormat="1" applyFont="1" applyFill="1" applyBorder="1"/>
    <xf numFmtId="0" fontId="0" fillId="0" borderId="1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5" fontId="0" fillId="0" borderId="0" xfId="0" applyAlignment="1">
      <alignment horizontal="center"/>
    </xf>
    <xf numFmtId="5" fontId="0" fillId="0" borderId="24" xfId="0" quotePrefix="1" applyBorder="1" applyAlignment="1">
      <alignment horizontal="center"/>
    </xf>
    <xf numFmtId="5" fontId="6" fillId="0" borderId="0" xfId="0" applyFont="1"/>
    <xf numFmtId="165" fontId="0" fillId="0" borderId="15" xfId="2" applyNumberFormat="1" applyFont="1" applyFill="1" applyBorder="1" applyAlignment="1">
      <alignment horizontal="center"/>
    </xf>
    <xf numFmtId="5" fontId="0" fillId="0" borderId="0" xfId="0" applyBorder="1" applyAlignment="1">
      <alignment horizontal="center"/>
    </xf>
    <xf numFmtId="5" fontId="0" fillId="0" borderId="0" xfId="0" applyAlignment="1"/>
    <xf numFmtId="5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Q63"/>
  <sheetViews>
    <sheetView tabSelected="1" defaultGridColor="0" colorId="22" zoomScale="50" zoomScaleNormal="5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.77734375" defaultRowHeight="15" x14ac:dyDescent="0.2"/>
  <cols>
    <col min="1" max="1" width="20.77734375" style="7" customWidth="1"/>
    <col min="2" max="2" width="3.88671875" style="7" customWidth="1"/>
    <col min="3" max="3" width="1.5546875" style="7" customWidth="1"/>
    <col min="4" max="4" width="4.21875" style="7" customWidth="1"/>
    <col min="5" max="5" width="12.77734375" style="7" hidden="1" customWidth="1"/>
    <col min="6" max="6" width="44.33203125" style="7" customWidth="1"/>
    <col min="7" max="7" width="11.77734375" style="7" hidden="1" customWidth="1"/>
    <col min="8" max="8" width="11.88671875" style="7" customWidth="1"/>
    <col min="9" max="9" width="12.5546875" style="7" customWidth="1"/>
    <col min="10" max="10" width="12.6640625" style="7" customWidth="1"/>
    <col min="11" max="11" width="13.6640625" style="7" customWidth="1"/>
    <col min="12" max="12" width="11.33203125" style="7" customWidth="1"/>
    <col min="13" max="13" width="19.77734375" style="7" hidden="1" customWidth="1"/>
    <col min="14" max="14" width="24" style="7" hidden="1" customWidth="1"/>
    <col min="15" max="16384" width="9.77734375" style="7"/>
  </cols>
  <sheetData>
    <row r="1" spans="1:16" x14ac:dyDescent="0.2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7"/>
    </row>
    <row r="2" spans="1:16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7"/>
    </row>
    <row r="3" spans="1:16" x14ac:dyDescent="0.2">
      <c r="A3" s="92" t="s">
        <v>91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7"/>
      <c r="O3" s="15"/>
    </row>
    <row r="4" spans="1:16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7"/>
      <c r="O4" s="15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7"/>
      <c r="O5" s="15"/>
    </row>
    <row r="6" spans="1:16" x14ac:dyDescent="0.2">
      <c r="A6" s="19"/>
      <c r="B6" s="22"/>
      <c r="C6" s="23" t="s">
        <v>0</v>
      </c>
      <c r="D6" s="24"/>
      <c r="E6" s="2"/>
      <c r="F6" s="19"/>
      <c r="G6" s="2" t="s">
        <v>1</v>
      </c>
      <c r="H6" s="19" t="s">
        <v>2</v>
      </c>
      <c r="I6" s="19" t="s">
        <v>3</v>
      </c>
      <c r="J6" s="19" t="s">
        <v>4</v>
      </c>
      <c r="K6" s="19"/>
      <c r="L6" s="19"/>
      <c r="M6" s="17"/>
      <c r="N6" s="13" t="s">
        <v>5</v>
      </c>
      <c r="O6" s="1"/>
      <c r="P6" s="17"/>
    </row>
    <row r="7" spans="1:16" x14ac:dyDescent="0.2">
      <c r="A7" s="20"/>
      <c r="B7" s="25"/>
      <c r="C7" s="2" t="s">
        <v>5</v>
      </c>
      <c r="D7" s="26"/>
      <c r="E7" s="2" t="s">
        <v>6</v>
      </c>
      <c r="F7" s="20"/>
      <c r="G7" s="2" t="s">
        <v>7</v>
      </c>
      <c r="H7" s="20" t="s">
        <v>8</v>
      </c>
      <c r="I7" s="20" t="s">
        <v>0</v>
      </c>
      <c r="J7" s="20" t="s">
        <v>9</v>
      </c>
      <c r="K7" s="20" t="s">
        <v>10</v>
      </c>
      <c r="L7" s="20" t="s">
        <v>8</v>
      </c>
      <c r="M7" s="17"/>
      <c r="N7" s="8" t="s">
        <v>47</v>
      </c>
      <c r="O7" s="16"/>
    </row>
    <row r="8" spans="1:16" x14ac:dyDescent="0.2">
      <c r="A8" s="21" t="s">
        <v>11</v>
      </c>
      <c r="B8" s="25"/>
      <c r="C8" s="2" t="s">
        <v>12</v>
      </c>
      <c r="D8" s="26"/>
      <c r="E8" s="2" t="s">
        <v>13</v>
      </c>
      <c r="F8" s="20" t="s">
        <v>14</v>
      </c>
      <c r="G8" s="2" t="s">
        <v>15</v>
      </c>
      <c r="H8" s="20" t="s">
        <v>4</v>
      </c>
      <c r="I8" s="20" t="s">
        <v>4</v>
      </c>
      <c r="J8" s="20" t="s">
        <v>15</v>
      </c>
      <c r="K8" s="20" t="s">
        <v>16</v>
      </c>
      <c r="L8" s="20" t="s">
        <v>17</v>
      </c>
      <c r="M8" s="14" t="s">
        <v>18</v>
      </c>
      <c r="N8" s="8" t="s">
        <v>48</v>
      </c>
    </row>
    <row r="9" spans="1:16" x14ac:dyDescent="0.2">
      <c r="A9" s="59" t="s">
        <v>19</v>
      </c>
      <c r="B9" s="28">
        <v>0</v>
      </c>
      <c r="C9" s="29" t="s">
        <v>20</v>
      </c>
      <c r="D9" s="30">
        <v>1</v>
      </c>
      <c r="E9" s="31" t="s">
        <v>21</v>
      </c>
      <c r="F9" s="32" t="s">
        <v>78</v>
      </c>
      <c r="G9" s="31"/>
      <c r="H9" s="33">
        <v>10000</v>
      </c>
      <c r="I9" s="33">
        <v>17500</v>
      </c>
      <c r="J9" s="89">
        <f>9882+5580+2000</f>
        <v>17462</v>
      </c>
      <c r="K9" s="34">
        <f>+I9-J9</f>
        <v>38</v>
      </c>
      <c r="L9" s="34">
        <f>+H9-I9</f>
        <v>-7500</v>
      </c>
      <c r="M9" s="14" t="s">
        <v>45</v>
      </c>
      <c r="N9" s="9" t="s">
        <v>49</v>
      </c>
    </row>
    <row r="10" spans="1:16" x14ac:dyDescent="0.2">
      <c r="A10" s="2"/>
      <c r="B10" s="28">
        <v>0</v>
      </c>
      <c r="C10" s="29" t="s">
        <v>20</v>
      </c>
      <c r="D10" s="30">
        <v>2</v>
      </c>
      <c r="E10" s="39" t="s">
        <v>21</v>
      </c>
      <c r="F10" s="40" t="s">
        <v>51</v>
      </c>
      <c r="G10" s="31" t="s">
        <v>22</v>
      </c>
      <c r="H10" s="35">
        <v>2000</v>
      </c>
      <c r="I10" s="35">
        <v>2000</v>
      </c>
      <c r="J10" s="36">
        <f>1925+1350</f>
        <v>3275</v>
      </c>
      <c r="K10" s="36">
        <f>+I10-J10</f>
        <v>-1275</v>
      </c>
      <c r="L10" s="37">
        <f>H10-I10</f>
        <v>0</v>
      </c>
      <c r="M10" s="14"/>
      <c r="N10" s="9" t="s">
        <v>49</v>
      </c>
    </row>
    <row r="11" spans="1:16" x14ac:dyDescent="0.2">
      <c r="A11" s="2"/>
      <c r="B11" s="28">
        <v>0</v>
      </c>
      <c r="C11" s="29" t="s">
        <v>20</v>
      </c>
      <c r="D11" s="38">
        <v>3</v>
      </c>
      <c r="E11" s="39" t="s">
        <v>21</v>
      </c>
      <c r="F11" s="40" t="s">
        <v>79</v>
      </c>
      <c r="G11" s="31" t="s">
        <v>22</v>
      </c>
      <c r="H11" s="35">
        <v>6000</v>
      </c>
      <c r="I11" s="35">
        <v>3250</v>
      </c>
      <c r="J11" s="36">
        <f>2244+2936</f>
        <v>5180</v>
      </c>
      <c r="K11" s="36">
        <f>+I11-J11</f>
        <v>-1930</v>
      </c>
      <c r="L11" s="37">
        <f>H11-I11</f>
        <v>2750</v>
      </c>
      <c r="M11" s="14"/>
      <c r="N11" s="9" t="s">
        <v>49</v>
      </c>
    </row>
    <row r="12" spans="1:16" ht="15.75" thickBot="1" x14ac:dyDescent="0.25">
      <c r="A12" s="2"/>
      <c r="B12" s="28">
        <v>0</v>
      </c>
      <c r="C12" s="29" t="s">
        <v>20</v>
      </c>
      <c r="D12" s="30">
        <v>4</v>
      </c>
      <c r="E12" s="39"/>
      <c r="F12" s="42" t="s">
        <v>52</v>
      </c>
      <c r="G12" s="31"/>
      <c r="H12" s="57">
        <v>10000</v>
      </c>
      <c r="I12" s="57">
        <v>6000</v>
      </c>
      <c r="J12" s="53">
        <f>2525+3500+11700</f>
        <v>17725</v>
      </c>
      <c r="K12" s="53">
        <f>+I12-J12</f>
        <v>-11725</v>
      </c>
      <c r="L12" s="53">
        <f>+H12-I12</f>
        <v>4000</v>
      </c>
      <c r="M12" s="14"/>
      <c r="N12" s="9"/>
    </row>
    <row r="13" spans="1:16" ht="15.75" thickBot="1" x14ac:dyDescent="0.25">
      <c r="A13" s="2"/>
      <c r="B13" s="5"/>
      <c r="C13" s="6"/>
      <c r="D13" s="4"/>
      <c r="E13" s="3"/>
      <c r="F13" s="2" t="s">
        <v>24</v>
      </c>
      <c r="G13" s="2"/>
      <c r="H13" s="58">
        <f>SUM(H9:H12)</f>
        <v>28000</v>
      </c>
      <c r="I13" s="58">
        <f>SUM(I9:I12)</f>
        <v>28750</v>
      </c>
      <c r="J13" s="58">
        <f>SUM(J9:J12)</f>
        <v>43642</v>
      </c>
      <c r="K13" s="58">
        <f>SUM(K9:K12)</f>
        <v>-14892</v>
      </c>
      <c r="L13" s="58">
        <f>SUM(L9:L12)</f>
        <v>-750</v>
      </c>
      <c r="M13" s="14"/>
      <c r="N13" s="10" t="s">
        <v>2</v>
      </c>
    </row>
    <row r="14" spans="1:16" x14ac:dyDescent="0.2">
      <c r="A14" s="27"/>
      <c r="B14" s="27"/>
      <c r="C14" s="27"/>
      <c r="D14" s="27"/>
      <c r="E14" s="27"/>
      <c r="F14" s="27"/>
      <c r="G14" s="2"/>
      <c r="H14" s="61" t="s">
        <v>2</v>
      </c>
      <c r="I14" s="61" t="s">
        <v>2</v>
      </c>
      <c r="J14" s="62"/>
      <c r="K14" s="62"/>
      <c r="L14" s="62"/>
      <c r="M14" s="14"/>
      <c r="N14" s="8"/>
    </row>
    <row r="15" spans="1:16" x14ac:dyDescent="0.2">
      <c r="A15" s="40" t="s">
        <v>25</v>
      </c>
      <c r="B15" s="28">
        <v>1</v>
      </c>
      <c r="C15" s="29" t="s">
        <v>20</v>
      </c>
      <c r="D15" s="30">
        <v>1</v>
      </c>
      <c r="E15" s="39" t="s">
        <v>21</v>
      </c>
      <c r="F15" s="40" t="s">
        <v>85</v>
      </c>
      <c r="G15" s="31" t="s">
        <v>22</v>
      </c>
      <c r="H15" s="43">
        <v>7000</v>
      </c>
      <c r="I15" s="43">
        <v>7000</v>
      </c>
      <c r="J15" s="82">
        <v>0</v>
      </c>
      <c r="K15" s="34">
        <f>+I15-J15</f>
        <v>7000</v>
      </c>
      <c r="L15" s="44">
        <f>H15-I15</f>
        <v>0</v>
      </c>
      <c r="M15" s="17"/>
      <c r="N15" s="9" t="s">
        <v>50</v>
      </c>
    </row>
    <row r="16" spans="1:16" ht="15" customHeight="1" x14ac:dyDescent="0.2">
      <c r="A16" s="63"/>
      <c r="B16" s="28">
        <v>1</v>
      </c>
      <c r="C16" s="29" t="s">
        <v>20</v>
      </c>
      <c r="D16" s="30">
        <v>2</v>
      </c>
      <c r="E16" s="39"/>
      <c r="F16" s="40" t="s">
        <v>86</v>
      </c>
      <c r="G16" s="29"/>
      <c r="H16" s="41">
        <v>7000</v>
      </c>
      <c r="I16" s="41">
        <v>7000</v>
      </c>
      <c r="J16" s="37">
        <v>0</v>
      </c>
      <c r="K16" s="36">
        <f>+I16-J16</f>
        <v>7000</v>
      </c>
      <c r="L16" s="37">
        <f>H16-I16</f>
        <v>0</v>
      </c>
      <c r="M16" s="14"/>
      <c r="N16" s="9"/>
    </row>
    <row r="17" spans="1:17" x14ac:dyDescent="0.2">
      <c r="A17" s="63"/>
      <c r="B17" s="28">
        <v>1</v>
      </c>
      <c r="C17" s="29" t="s">
        <v>20</v>
      </c>
      <c r="D17" s="30">
        <v>3</v>
      </c>
      <c r="E17" s="39" t="s">
        <v>27</v>
      </c>
      <c r="F17" s="40"/>
      <c r="G17" s="29" t="s">
        <v>26</v>
      </c>
      <c r="H17" s="41">
        <v>0</v>
      </c>
      <c r="I17" s="41">
        <v>0</v>
      </c>
      <c r="J17" s="37">
        <v>0</v>
      </c>
      <c r="K17" s="36">
        <f>+I17-J17</f>
        <v>0</v>
      </c>
      <c r="L17" s="37">
        <f>H17-I17</f>
        <v>0</v>
      </c>
      <c r="M17" s="14" t="s">
        <v>28</v>
      </c>
      <c r="N17" s="9" t="s">
        <v>49</v>
      </c>
    </row>
    <row r="18" spans="1:17" ht="15.75" thickBot="1" x14ac:dyDescent="0.25">
      <c r="A18" s="63"/>
      <c r="B18" s="28">
        <v>1</v>
      </c>
      <c r="C18" s="29" t="s">
        <v>20</v>
      </c>
      <c r="D18" s="30">
        <v>4</v>
      </c>
      <c r="E18" s="39"/>
      <c r="F18" s="32"/>
      <c r="G18" s="29"/>
      <c r="H18" s="41">
        <v>0</v>
      </c>
      <c r="I18" s="41">
        <v>0</v>
      </c>
      <c r="J18" s="83">
        <v>0</v>
      </c>
      <c r="K18" s="36"/>
      <c r="L18" s="37"/>
      <c r="M18" s="14"/>
      <c r="N18" s="9"/>
    </row>
    <row r="19" spans="1:17" ht="15.75" thickBot="1" x14ac:dyDescent="0.25">
      <c r="A19" s="1"/>
      <c r="B19" s="65"/>
      <c r="C19" s="65"/>
      <c r="D19" s="65"/>
      <c r="E19" s="65"/>
      <c r="F19" s="23" t="s">
        <v>29</v>
      </c>
      <c r="G19" s="66"/>
      <c r="H19" s="50">
        <f>SUM(H15:H18)</f>
        <v>14000</v>
      </c>
      <c r="I19" s="50">
        <f>SUM(I15:I18)</f>
        <v>14000</v>
      </c>
      <c r="J19" s="50">
        <f>SUM(J15:J18)</f>
        <v>0</v>
      </c>
      <c r="K19" s="50">
        <f>SUM(K15:K18)</f>
        <v>14000</v>
      </c>
      <c r="L19" s="50">
        <f>SUM(L15:L18)</f>
        <v>0</v>
      </c>
      <c r="M19" s="17"/>
      <c r="N19" s="12" t="s">
        <v>2</v>
      </c>
    </row>
    <row r="20" spans="1:17" x14ac:dyDescent="0.2">
      <c r="A20" s="1"/>
      <c r="B20" s="1"/>
      <c r="C20" s="1"/>
      <c r="D20" s="1"/>
      <c r="E20" s="1"/>
      <c r="F20" s="2"/>
      <c r="G20" s="2"/>
      <c r="H20" s="81"/>
      <c r="I20" s="81"/>
      <c r="J20" s="81"/>
      <c r="K20" s="81"/>
      <c r="L20" s="81"/>
      <c r="M20" s="17"/>
      <c r="N20" s="12"/>
    </row>
    <row r="21" spans="1:17" ht="15.75" thickBot="1" x14ac:dyDescent="0.25">
      <c r="A21" s="40" t="s">
        <v>55</v>
      </c>
      <c r="B21" s="70">
        <v>3</v>
      </c>
      <c r="C21" s="29" t="s">
        <v>20</v>
      </c>
      <c r="D21" s="38">
        <v>1</v>
      </c>
      <c r="E21" s="39"/>
      <c r="F21" s="40"/>
      <c r="G21" s="31"/>
      <c r="H21" s="51">
        <v>0</v>
      </c>
      <c r="I21" s="51">
        <v>0</v>
      </c>
      <c r="J21" s="52">
        <v>0</v>
      </c>
      <c r="K21" s="53">
        <f>+I21-J21</f>
        <v>0</v>
      </c>
      <c r="L21" s="52">
        <f>H21-I21</f>
        <v>0</v>
      </c>
      <c r="M21" s="17"/>
      <c r="N21" s="9"/>
    </row>
    <row r="22" spans="1:17" ht="15.75" thickBot="1" x14ac:dyDescent="0.25">
      <c r="A22" s="1"/>
      <c r="B22" s="65"/>
      <c r="C22" s="65"/>
      <c r="D22" s="65"/>
      <c r="E22" s="72"/>
      <c r="F22" s="24" t="s">
        <v>42</v>
      </c>
      <c r="G22" s="66"/>
      <c r="H22" s="50">
        <f>SUM(H21:H21)</f>
        <v>0</v>
      </c>
      <c r="I22" s="50">
        <f>SUM(I21:I21)</f>
        <v>0</v>
      </c>
      <c r="J22" s="50">
        <f>SUM(J21:J21)</f>
        <v>0</v>
      </c>
      <c r="K22" s="50">
        <f>SUM(K21:K21)</f>
        <v>0</v>
      </c>
      <c r="L22" s="50">
        <f>SUM(L21:L21)</f>
        <v>0</v>
      </c>
      <c r="M22" s="17"/>
      <c r="N22" s="12" t="s">
        <v>2</v>
      </c>
    </row>
    <row r="23" spans="1:17" x14ac:dyDescent="0.2">
      <c r="A23" s="60"/>
      <c r="B23" s="60"/>
      <c r="C23" s="60"/>
      <c r="D23" s="60"/>
      <c r="E23" s="60"/>
      <c r="F23" s="60"/>
      <c r="G23" s="1"/>
      <c r="H23" s="80"/>
      <c r="I23" s="80"/>
      <c r="J23" s="60"/>
      <c r="K23" s="60"/>
      <c r="L23" s="60"/>
      <c r="M23" s="17"/>
      <c r="N23" s="8"/>
    </row>
    <row r="24" spans="1:17" x14ac:dyDescent="0.2">
      <c r="A24" s="40" t="s">
        <v>38</v>
      </c>
      <c r="B24" s="28">
        <v>6</v>
      </c>
      <c r="C24" s="29" t="s">
        <v>20</v>
      </c>
      <c r="D24" s="38">
        <v>1</v>
      </c>
      <c r="E24" s="39" t="s">
        <v>21</v>
      </c>
      <c r="F24" s="40" t="s">
        <v>87</v>
      </c>
      <c r="G24" s="31" t="s">
        <v>22</v>
      </c>
      <c r="H24" s="43">
        <v>6000</v>
      </c>
      <c r="I24" s="43">
        <v>5500</v>
      </c>
      <c r="J24" s="77">
        <v>5500</v>
      </c>
      <c r="K24" s="78">
        <f>+I24-J24</f>
        <v>0</v>
      </c>
      <c r="L24" s="77">
        <f>H24-I24</f>
        <v>500</v>
      </c>
      <c r="M24" s="17" t="s">
        <v>2</v>
      </c>
      <c r="N24" s="9" t="s">
        <v>49</v>
      </c>
    </row>
    <row r="25" spans="1:17" x14ac:dyDescent="0.2">
      <c r="A25" s="63"/>
      <c r="B25" s="28">
        <v>6</v>
      </c>
      <c r="C25" s="29" t="s">
        <v>20</v>
      </c>
      <c r="D25" s="30">
        <v>2</v>
      </c>
      <c r="E25" s="39"/>
      <c r="F25" s="42" t="s">
        <v>88</v>
      </c>
      <c r="G25" s="31"/>
      <c r="H25" s="51">
        <v>4500</v>
      </c>
      <c r="I25" s="51">
        <v>3700</v>
      </c>
      <c r="J25" s="37">
        <f>1785+1898</f>
        <v>3683</v>
      </c>
      <c r="K25" s="36">
        <f>+I25-J25</f>
        <v>17</v>
      </c>
      <c r="L25" s="37">
        <f>H25-I25</f>
        <v>800</v>
      </c>
      <c r="M25" s="17"/>
      <c r="N25" s="9"/>
      <c r="Q25" s="1"/>
    </row>
    <row r="26" spans="1:17" x14ac:dyDescent="0.2">
      <c r="A26" s="63"/>
      <c r="B26" s="28">
        <v>6</v>
      </c>
      <c r="C26" s="29" t="s">
        <v>20</v>
      </c>
      <c r="D26" s="30">
        <v>3</v>
      </c>
      <c r="E26" s="39"/>
      <c r="F26" s="42" t="s">
        <v>53</v>
      </c>
      <c r="G26" s="31"/>
      <c r="H26" s="51">
        <v>2500</v>
      </c>
      <c r="I26" s="51">
        <v>2500</v>
      </c>
      <c r="J26" s="37">
        <v>4012</v>
      </c>
      <c r="K26" s="36">
        <f>+I26-J26</f>
        <v>-1512</v>
      </c>
      <c r="L26" s="37">
        <f>H26-I26</f>
        <v>0</v>
      </c>
      <c r="M26" s="17"/>
      <c r="N26" s="9"/>
      <c r="Q26" s="1"/>
    </row>
    <row r="27" spans="1:17" x14ac:dyDescent="0.2">
      <c r="A27" s="63"/>
      <c r="B27" s="28">
        <v>6</v>
      </c>
      <c r="C27" s="29" t="s">
        <v>20</v>
      </c>
      <c r="D27" s="30">
        <v>4</v>
      </c>
      <c r="E27" s="39"/>
      <c r="F27" s="40"/>
      <c r="G27" s="31"/>
      <c r="H27" s="51">
        <v>0</v>
      </c>
      <c r="I27" s="51">
        <v>0</v>
      </c>
      <c r="J27" s="52">
        <v>0</v>
      </c>
      <c r="K27" s="53">
        <f>+I27-J27</f>
        <v>0</v>
      </c>
      <c r="L27" s="52">
        <f>H27-I27</f>
        <v>0</v>
      </c>
      <c r="M27" s="17"/>
      <c r="N27" s="9"/>
      <c r="Q27" s="40"/>
    </row>
    <row r="28" spans="1:17" ht="15.75" thickBot="1" x14ac:dyDescent="0.25">
      <c r="A28" s="63"/>
      <c r="B28" s="28">
        <v>6</v>
      </c>
      <c r="C28" s="29" t="s">
        <v>20</v>
      </c>
      <c r="D28" s="30">
        <v>5</v>
      </c>
      <c r="E28" s="39"/>
      <c r="F28" s="40"/>
      <c r="G28" s="31"/>
      <c r="H28" s="51">
        <v>0</v>
      </c>
      <c r="I28" s="51">
        <v>0</v>
      </c>
      <c r="J28" s="52">
        <v>0</v>
      </c>
      <c r="K28" s="53">
        <f>+I28-J28</f>
        <v>0</v>
      </c>
      <c r="L28" s="52">
        <f>H28-I28</f>
        <v>0</v>
      </c>
      <c r="M28" s="17"/>
      <c r="N28" s="9"/>
      <c r="Q28" s="40"/>
    </row>
    <row r="29" spans="1:17" ht="15.75" thickBot="1" x14ac:dyDescent="0.25">
      <c r="A29" s="1"/>
      <c r="B29" s="65"/>
      <c r="C29" s="65"/>
      <c r="D29" s="65"/>
      <c r="E29" s="1"/>
      <c r="F29" s="23" t="s">
        <v>39</v>
      </c>
      <c r="G29" s="66"/>
      <c r="H29" s="50">
        <f>SUM(H24:H28)</f>
        <v>13000</v>
      </c>
      <c r="I29" s="50">
        <f>SUM(I24:I28)</f>
        <v>11700</v>
      </c>
      <c r="J29" s="50">
        <f>SUM(J24:J28)</f>
        <v>13195</v>
      </c>
      <c r="K29" s="50">
        <f>SUM(K24:K28)</f>
        <v>-1495</v>
      </c>
      <c r="L29" s="50">
        <f>SUM(L24:L28)</f>
        <v>1300</v>
      </c>
      <c r="M29" s="17"/>
      <c r="N29" s="12" t="s">
        <v>2</v>
      </c>
    </row>
    <row r="30" spans="1:17" x14ac:dyDescent="0.2">
      <c r="A30" s="60"/>
      <c r="B30" s="60"/>
      <c r="C30" s="60"/>
      <c r="D30" s="60"/>
      <c r="E30" s="60"/>
      <c r="F30" s="60"/>
      <c r="G30" s="1"/>
      <c r="H30" s="80"/>
      <c r="I30" s="80"/>
      <c r="J30" s="60"/>
      <c r="K30" s="60"/>
      <c r="L30" s="60"/>
      <c r="M30" s="17"/>
      <c r="N30" s="8"/>
    </row>
    <row r="31" spans="1:17" x14ac:dyDescent="0.2">
      <c r="A31" s="40" t="s">
        <v>73</v>
      </c>
      <c r="B31" s="28">
        <v>7</v>
      </c>
      <c r="C31" s="29" t="s">
        <v>20</v>
      </c>
      <c r="D31" s="38">
        <v>1</v>
      </c>
      <c r="E31" s="39" t="s">
        <v>21</v>
      </c>
      <c r="F31" s="42" t="s">
        <v>53</v>
      </c>
      <c r="G31" s="31"/>
      <c r="H31" s="51">
        <v>2500</v>
      </c>
      <c r="I31" s="51">
        <v>2500</v>
      </c>
      <c r="J31" s="77">
        <v>0</v>
      </c>
      <c r="K31" s="78">
        <f>+I31-J31</f>
        <v>2500</v>
      </c>
      <c r="L31" s="77">
        <f>H31-I31</f>
        <v>0</v>
      </c>
      <c r="M31" s="17" t="s">
        <v>2</v>
      </c>
      <c r="N31" s="9" t="s">
        <v>49</v>
      </c>
    </row>
    <row r="32" spans="1:17" ht="15.75" thickBot="1" x14ac:dyDescent="0.25">
      <c r="A32" s="63"/>
      <c r="B32" s="28">
        <v>7</v>
      </c>
      <c r="C32" s="29" t="s">
        <v>20</v>
      </c>
      <c r="D32" s="38">
        <v>2</v>
      </c>
      <c r="E32" s="39"/>
      <c r="F32" s="42"/>
      <c r="G32" s="31"/>
      <c r="H32" s="51">
        <v>0</v>
      </c>
      <c r="I32" s="51">
        <v>0</v>
      </c>
      <c r="J32" s="37">
        <v>0</v>
      </c>
      <c r="K32" s="36">
        <f>+I32-J32</f>
        <v>0</v>
      </c>
      <c r="L32" s="37">
        <f>H32-I32</f>
        <v>0</v>
      </c>
      <c r="M32" s="17"/>
      <c r="N32" s="9"/>
      <c r="Q32" s="1"/>
    </row>
    <row r="33" spans="1:14" ht="15.75" thickBot="1" x14ac:dyDescent="0.25">
      <c r="A33" s="1"/>
      <c r="B33" s="65"/>
      <c r="C33" s="65"/>
      <c r="D33" s="65"/>
      <c r="E33" s="1"/>
      <c r="F33" s="23" t="s">
        <v>39</v>
      </c>
      <c r="G33" s="66"/>
      <c r="H33" s="50">
        <f>SUM(H31:H32)</f>
        <v>2500</v>
      </c>
      <c r="I33" s="50">
        <f>SUM(I31:I32)</f>
        <v>2500</v>
      </c>
      <c r="J33" s="50">
        <f>SUM(J31:J32)</f>
        <v>0</v>
      </c>
      <c r="K33" s="50">
        <f>SUM(K31:K32)</f>
        <v>2500</v>
      </c>
      <c r="L33" s="50">
        <f>SUM(L31:L32)</f>
        <v>0</v>
      </c>
      <c r="M33" s="17"/>
      <c r="N33" s="12" t="s">
        <v>2</v>
      </c>
    </row>
    <row r="34" spans="1:14" x14ac:dyDescent="0.2">
      <c r="A34" s="60"/>
      <c r="B34" s="60"/>
      <c r="C34" s="60"/>
      <c r="D34" s="60"/>
      <c r="E34" s="60"/>
      <c r="F34" s="60"/>
      <c r="G34" s="1"/>
      <c r="H34" s="80"/>
      <c r="I34" s="80"/>
      <c r="J34" s="60"/>
      <c r="K34" s="60"/>
      <c r="L34" s="60"/>
      <c r="M34" s="17"/>
      <c r="N34" s="8"/>
    </row>
    <row r="35" spans="1:14" x14ac:dyDescent="0.2">
      <c r="A35" s="40" t="s">
        <v>30</v>
      </c>
      <c r="B35" s="28">
        <v>8</v>
      </c>
      <c r="C35" s="29" t="s">
        <v>20</v>
      </c>
      <c r="D35" s="38">
        <v>1</v>
      </c>
      <c r="E35" s="39" t="s">
        <v>21</v>
      </c>
      <c r="F35" s="42" t="s">
        <v>89</v>
      </c>
      <c r="G35" s="31"/>
      <c r="H35" s="43">
        <v>3000</v>
      </c>
      <c r="I35" s="43">
        <v>4250</v>
      </c>
      <c r="J35" s="77">
        <v>4250</v>
      </c>
      <c r="K35" s="78">
        <f>+I35-J35</f>
        <v>0</v>
      </c>
      <c r="L35" s="77">
        <f>H35-I35</f>
        <v>-1250</v>
      </c>
      <c r="M35" s="17" t="s">
        <v>2</v>
      </c>
      <c r="N35" s="9" t="s">
        <v>50</v>
      </c>
    </row>
    <row r="36" spans="1:14" x14ac:dyDescent="0.2">
      <c r="A36" s="64"/>
      <c r="B36" s="28">
        <v>8</v>
      </c>
      <c r="C36" s="29" t="s">
        <v>20</v>
      </c>
      <c r="D36" s="38">
        <v>2</v>
      </c>
      <c r="E36" s="39"/>
      <c r="F36" s="42" t="s">
        <v>53</v>
      </c>
      <c r="G36" s="31"/>
      <c r="H36" s="51">
        <v>2500</v>
      </c>
      <c r="I36" s="51">
        <v>2250</v>
      </c>
      <c r="J36" s="37">
        <f>23731-26368+2637+3982-1991</f>
        <v>1991</v>
      </c>
      <c r="K36" s="36">
        <f>+I36-J36</f>
        <v>259</v>
      </c>
      <c r="L36" s="37">
        <f>H36-I36</f>
        <v>250</v>
      </c>
      <c r="M36" s="17"/>
      <c r="N36" s="9"/>
    </row>
    <row r="37" spans="1:14" x14ac:dyDescent="0.2">
      <c r="A37" s="64"/>
      <c r="B37" s="28">
        <v>8</v>
      </c>
      <c r="C37" s="29" t="s">
        <v>20</v>
      </c>
      <c r="D37" s="38">
        <v>3</v>
      </c>
      <c r="E37" s="39"/>
      <c r="F37" s="40"/>
      <c r="G37" s="31"/>
      <c r="H37" s="51">
        <v>0</v>
      </c>
      <c r="I37" s="51">
        <v>0</v>
      </c>
      <c r="J37" s="37">
        <v>0</v>
      </c>
      <c r="K37" s="36">
        <f>+I37-J37</f>
        <v>0</v>
      </c>
      <c r="L37" s="37">
        <f>H37-I37</f>
        <v>0</v>
      </c>
      <c r="M37" s="17"/>
      <c r="N37" s="9"/>
    </row>
    <row r="38" spans="1:14" ht="15.75" thickBot="1" x14ac:dyDescent="0.25">
      <c r="A38" s="64"/>
      <c r="B38" s="28">
        <v>8</v>
      </c>
      <c r="C38" s="29" t="s">
        <v>20</v>
      </c>
      <c r="D38" s="38">
        <v>4</v>
      </c>
      <c r="E38" s="45" t="s">
        <v>21</v>
      </c>
      <c r="F38" s="42"/>
      <c r="G38" s="31" t="s">
        <v>32</v>
      </c>
      <c r="H38" s="51">
        <v>0</v>
      </c>
      <c r="I38" s="51">
        <v>0</v>
      </c>
      <c r="J38" s="52">
        <v>0</v>
      </c>
      <c r="K38" s="53">
        <f>+I38-J38</f>
        <v>0</v>
      </c>
      <c r="L38" s="52">
        <f>H38-I38</f>
        <v>0</v>
      </c>
      <c r="M38" s="17"/>
      <c r="N38" s="9"/>
    </row>
    <row r="39" spans="1:14" ht="15.75" thickBot="1" x14ac:dyDescent="0.25">
      <c r="A39" s="1"/>
      <c r="B39" s="65"/>
      <c r="C39" s="65"/>
      <c r="D39" s="65"/>
      <c r="E39" s="1"/>
      <c r="F39" s="23" t="s">
        <v>33</v>
      </c>
      <c r="G39" s="66"/>
      <c r="H39" s="50">
        <f>SUM(H35:H38)</f>
        <v>5500</v>
      </c>
      <c r="I39" s="50">
        <f t="shared" ref="I39:N39" si="0">SUM(I35:I38)</f>
        <v>6500</v>
      </c>
      <c r="J39" s="50">
        <f t="shared" si="0"/>
        <v>6241</v>
      </c>
      <c r="K39" s="50">
        <f t="shared" si="0"/>
        <v>259</v>
      </c>
      <c r="L39" s="50">
        <f t="shared" si="0"/>
        <v>-1000</v>
      </c>
      <c r="M39" s="46">
        <f t="shared" si="0"/>
        <v>0</v>
      </c>
      <c r="N39" s="11">
        <f t="shared" si="0"/>
        <v>0</v>
      </c>
    </row>
    <row r="40" spans="1:14" x14ac:dyDescent="0.2">
      <c r="A40" s="60"/>
      <c r="B40" s="60"/>
      <c r="C40" s="60"/>
      <c r="D40" s="60"/>
      <c r="E40" s="60" t="s">
        <v>2</v>
      </c>
      <c r="F40" s="60"/>
      <c r="G40" s="67" t="s">
        <v>2</v>
      </c>
      <c r="H40" s="68" t="s">
        <v>2</v>
      </c>
      <c r="I40" s="68" t="s">
        <v>2</v>
      </c>
      <c r="J40" s="69"/>
      <c r="K40" s="69" t="s">
        <v>2</v>
      </c>
      <c r="L40" s="69" t="s">
        <v>2</v>
      </c>
      <c r="N40" s="8" t="s">
        <v>2</v>
      </c>
    </row>
    <row r="41" spans="1:14" x14ac:dyDescent="0.2">
      <c r="A41" s="40" t="s">
        <v>74</v>
      </c>
      <c r="B41" s="28">
        <v>9</v>
      </c>
      <c r="C41" s="29" t="s">
        <v>20</v>
      </c>
      <c r="D41" s="38">
        <v>1</v>
      </c>
      <c r="E41" s="39" t="s">
        <v>21</v>
      </c>
      <c r="F41" s="42" t="s">
        <v>53</v>
      </c>
      <c r="G41" s="31"/>
      <c r="H41" s="51">
        <v>2500</v>
      </c>
      <c r="I41" s="43">
        <v>4750</v>
      </c>
      <c r="J41" s="77">
        <f>4716-1047+2094</f>
        <v>5763</v>
      </c>
      <c r="K41" s="78">
        <f>+I41-J41</f>
        <v>-1013</v>
      </c>
      <c r="L41" s="77">
        <f>H41-I41</f>
        <v>-2250</v>
      </c>
      <c r="M41" s="17" t="s">
        <v>2</v>
      </c>
      <c r="N41" s="9" t="s">
        <v>50</v>
      </c>
    </row>
    <row r="42" spans="1:14" ht="15.75" thickBot="1" x14ac:dyDescent="0.25">
      <c r="A42" s="64"/>
      <c r="B42" s="28">
        <v>9</v>
      </c>
      <c r="C42" s="29" t="s">
        <v>20</v>
      </c>
      <c r="D42" s="38">
        <v>2</v>
      </c>
      <c r="E42" s="45" t="s">
        <v>21</v>
      </c>
      <c r="F42" s="40" t="s">
        <v>2</v>
      </c>
      <c r="G42" s="31" t="s">
        <v>32</v>
      </c>
      <c r="H42" s="51">
        <v>0</v>
      </c>
      <c r="I42" s="51">
        <v>0</v>
      </c>
      <c r="J42" s="52">
        <v>0</v>
      </c>
      <c r="K42" s="53">
        <f>+I42-J42</f>
        <v>0</v>
      </c>
      <c r="L42" s="52">
        <f>H42-I42</f>
        <v>0</v>
      </c>
      <c r="M42" s="17"/>
      <c r="N42" s="9"/>
    </row>
    <row r="43" spans="1:14" ht="15.75" thickBot="1" x14ac:dyDescent="0.25">
      <c r="A43" s="1"/>
      <c r="B43" s="65"/>
      <c r="C43" s="65"/>
      <c r="D43" s="65"/>
      <c r="E43" s="1"/>
      <c r="F43" s="23" t="s">
        <v>77</v>
      </c>
      <c r="G43" s="66"/>
      <c r="H43" s="50">
        <f t="shared" ref="H43:N43" si="1">SUM(H41:H42)</f>
        <v>2500</v>
      </c>
      <c r="I43" s="50">
        <f t="shared" si="1"/>
        <v>4750</v>
      </c>
      <c r="J43" s="50">
        <f t="shared" si="1"/>
        <v>5763</v>
      </c>
      <c r="K43" s="50">
        <f t="shared" si="1"/>
        <v>-1013</v>
      </c>
      <c r="L43" s="50">
        <f t="shared" si="1"/>
        <v>-2250</v>
      </c>
      <c r="M43" s="46">
        <f t="shared" si="1"/>
        <v>0</v>
      </c>
      <c r="N43" s="11">
        <f t="shared" si="1"/>
        <v>0</v>
      </c>
    </row>
    <row r="44" spans="1:14" x14ac:dyDescent="0.2">
      <c r="A44" s="60"/>
      <c r="B44" s="60"/>
      <c r="C44" s="60"/>
      <c r="D44" s="60"/>
      <c r="E44" s="60"/>
      <c r="F44" s="60"/>
      <c r="G44" s="1"/>
      <c r="H44" s="80"/>
      <c r="I44" s="80"/>
      <c r="J44" s="60"/>
      <c r="K44" s="60"/>
      <c r="L44" s="60"/>
      <c r="M44" s="17"/>
      <c r="N44" s="8"/>
    </row>
    <row r="45" spans="1:14" x14ac:dyDescent="0.2">
      <c r="A45" s="40" t="s">
        <v>34</v>
      </c>
      <c r="B45" s="28">
        <v>10</v>
      </c>
      <c r="C45" s="29" t="s">
        <v>20</v>
      </c>
      <c r="D45" s="30">
        <v>1</v>
      </c>
      <c r="E45" s="39" t="s">
        <v>23</v>
      </c>
      <c r="F45" s="40" t="s">
        <v>53</v>
      </c>
      <c r="G45" s="31" t="s">
        <v>44</v>
      </c>
      <c r="H45" s="43">
        <v>2500</v>
      </c>
      <c r="I45" s="43">
        <v>2500</v>
      </c>
      <c r="J45" s="44">
        <v>0</v>
      </c>
      <c r="K45" s="34">
        <f>+I45-J45</f>
        <v>2500</v>
      </c>
      <c r="L45" s="44">
        <f>H45-I45</f>
        <v>0</v>
      </c>
      <c r="M45" s="17" t="s">
        <v>31</v>
      </c>
      <c r="N45" s="9" t="s">
        <v>50</v>
      </c>
    </row>
    <row r="46" spans="1:14" x14ac:dyDescent="0.2">
      <c r="A46" s="63"/>
      <c r="B46" s="28">
        <v>10</v>
      </c>
      <c r="C46" s="29" t="s">
        <v>20</v>
      </c>
      <c r="D46" s="30">
        <v>2</v>
      </c>
      <c r="E46" s="39"/>
      <c r="F46" s="42"/>
      <c r="G46" s="31"/>
      <c r="H46" s="41">
        <v>0</v>
      </c>
      <c r="I46" s="41">
        <v>0</v>
      </c>
      <c r="J46" s="37">
        <v>0</v>
      </c>
      <c r="K46" s="36">
        <f>+I46-J46</f>
        <v>0</v>
      </c>
      <c r="L46" s="37">
        <f>H46-I46</f>
        <v>0</v>
      </c>
      <c r="M46" s="17"/>
      <c r="N46" s="9"/>
    </row>
    <row r="47" spans="1:14" ht="15.75" thickBot="1" x14ac:dyDescent="0.25">
      <c r="A47" s="63"/>
      <c r="B47" s="28">
        <v>10</v>
      </c>
      <c r="C47" s="29" t="s">
        <v>20</v>
      </c>
      <c r="D47" s="30">
        <v>3</v>
      </c>
      <c r="E47" s="39"/>
      <c r="F47" s="40"/>
      <c r="G47" s="31"/>
      <c r="H47" s="41">
        <v>0</v>
      </c>
      <c r="I47" s="41">
        <v>0</v>
      </c>
      <c r="J47" s="37">
        <v>0</v>
      </c>
      <c r="K47" s="36">
        <f>+I47-J47</f>
        <v>0</v>
      </c>
      <c r="L47" s="37">
        <f>H47-I47</f>
        <v>0</v>
      </c>
      <c r="M47" s="17"/>
      <c r="N47" s="9"/>
    </row>
    <row r="48" spans="1:14" ht="15.75" thickBot="1" x14ac:dyDescent="0.25">
      <c r="A48" s="1"/>
      <c r="B48" s="65"/>
      <c r="C48" s="65"/>
      <c r="D48" s="65"/>
      <c r="E48" s="1"/>
      <c r="F48" s="23" t="s">
        <v>35</v>
      </c>
      <c r="G48" s="66"/>
      <c r="H48" s="50">
        <f>SUM(H45:H47)</f>
        <v>2500</v>
      </c>
      <c r="I48" s="50">
        <f>SUM(I45:I47)</f>
        <v>2500</v>
      </c>
      <c r="J48" s="50">
        <f>SUM(J45:J47)</f>
        <v>0</v>
      </c>
      <c r="K48" s="50">
        <f>SUM(K45:K47)</f>
        <v>2500</v>
      </c>
      <c r="L48" s="50">
        <f>SUM(L45:L47)</f>
        <v>0</v>
      </c>
      <c r="M48" s="17"/>
      <c r="N48" s="12" t="s">
        <v>2</v>
      </c>
    </row>
    <row r="49" spans="1:14" x14ac:dyDescent="0.2">
      <c r="A49" s="60"/>
      <c r="B49" s="60"/>
      <c r="C49" s="60"/>
      <c r="D49" s="60"/>
      <c r="E49" s="60" t="s">
        <v>2</v>
      </c>
      <c r="F49" s="60"/>
      <c r="G49" s="67" t="s">
        <v>2</v>
      </c>
      <c r="H49" s="68" t="s">
        <v>2</v>
      </c>
      <c r="I49" s="68" t="s">
        <v>2</v>
      </c>
      <c r="J49" s="69"/>
      <c r="K49" s="69" t="s">
        <v>2</v>
      </c>
      <c r="L49" s="69" t="s">
        <v>2</v>
      </c>
      <c r="N49" s="8" t="s">
        <v>2</v>
      </c>
    </row>
    <row r="50" spans="1:14" x14ac:dyDescent="0.2">
      <c r="A50" s="40" t="s">
        <v>36</v>
      </c>
      <c r="B50" s="28">
        <v>11</v>
      </c>
      <c r="C50" s="29" t="s">
        <v>20</v>
      </c>
      <c r="D50" s="30">
        <v>1</v>
      </c>
      <c r="E50" s="39" t="s">
        <v>21</v>
      </c>
      <c r="F50" s="40" t="s">
        <v>54</v>
      </c>
      <c r="G50" s="31"/>
      <c r="H50" s="43">
        <v>2500</v>
      </c>
      <c r="I50" s="43">
        <v>2500</v>
      </c>
      <c r="J50" s="44">
        <v>0</v>
      </c>
      <c r="K50" s="34">
        <f>+I50-J50</f>
        <v>2500</v>
      </c>
      <c r="L50" s="44">
        <f>H50-I50</f>
        <v>0</v>
      </c>
      <c r="M50" s="17" t="s">
        <v>31</v>
      </c>
      <c r="N50" s="9" t="s">
        <v>49</v>
      </c>
    </row>
    <row r="51" spans="1:14" x14ac:dyDescent="0.2">
      <c r="A51" s="1"/>
      <c r="B51" s="84">
        <v>11</v>
      </c>
      <c r="C51" s="29" t="s">
        <v>20</v>
      </c>
      <c r="D51" s="30">
        <v>2</v>
      </c>
      <c r="E51" s="85"/>
      <c r="F51" s="42" t="s">
        <v>90</v>
      </c>
      <c r="G51" s="31"/>
      <c r="H51" s="41">
        <v>5000</v>
      </c>
      <c r="I51" s="41">
        <v>5000</v>
      </c>
      <c r="J51" s="37">
        <v>0</v>
      </c>
      <c r="K51" s="36">
        <f>+I51-J51</f>
        <v>5000</v>
      </c>
      <c r="L51" s="37">
        <f>H51-I51</f>
        <v>0</v>
      </c>
      <c r="M51" s="17"/>
      <c r="N51" s="9"/>
    </row>
    <row r="52" spans="1:14" ht="15.75" thickBot="1" x14ac:dyDescent="0.25">
      <c r="A52" s="1"/>
      <c r="B52" s="84">
        <v>11</v>
      </c>
      <c r="C52" s="29" t="s">
        <v>20</v>
      </c>
      <c r="D52" s="30">
        <v>3</v>
      </c>
      <c r="E52" s="85"/>
      <c r="F52" s="40"/>
      <c r="G52" s="31"/>
      <c r="H52" s="41">
        <v>0</v>
      </c>
      <c r="I52" s="41">
        <v>0</v>
      </c>
      <c r="J52" s="37">
        <v>0</v>
      </c>
      <c r="K52" s="36">
        <f>+I52-J52</f>
        <v>0</v>
      </c>
      <c r="L52" s="37">
        <f>H52-I52</f>
        <v>0</v>
      </c>
      <c r="M52" s="17"/>
      <c r="N52" s="9"/>
    </row>
    <row r="53" spans="1:14" ht="15.75" thickBot="1" x14ac:dyDescent="0.25">
      <c r="A53" s="1"/>
      <c r="B53" s="65"/>
      <c r="C53" s="65"/>
      <c r="D53" s="65"/>
      <c r="E53" s="1"/>
      <c r="F53" s="23" t="s">
        <v>37</v>
      </c>
      <c r="G53" s="66"/>
      <c r="H53" s="50">
        <f>SUM(H50:H52)</f>
        <v>7500</v>
      </c>
      <c r="I53" s="50">
        <f>SUM(I50:I52)</f>
        <v>7500</v>
      </c>
      <c r="J53" s="50">
        <f>SUM(J50:J52)</f>
        <v>0</v>
      </c>
      <c r="K53" s="50">
        <f>SUM(K50:K52)</f>
        <v>7500</v>
      </c>
      <c r="L53" s="50">
        <f>SUM(L50:L52)</f>
        <v>0</v>
      </c>
      <c r="M53" s="17"/>
      <c r="N53" s="12" t="s">
        <v>2</v>
      </c>
    </row>
    <row r="54" spans="1:14" x14ac:dyDescent="0.2">
      <c r="A54" s="60"/>
      <c r="B54" s="60"/>
      <c r="C54" s="60"/>
      <c r="D54" s="60"/>
      <c r="E54" s="60" t="s">
        <v>2</v>
      </c>
      <c r="F54" s="60"/>
      <c r="G54" s="67" t="s">
        <v>2</v>
      </c>
      <c r="H54" s="68" t="s">
        <v>2</v>
      </c>
      <c r="I54" s="68" t="s">
        <v>2</v>
      </c>
      <c r="J54" s="69"/>
      <c r="K54" s="69" t="s">
        <v>2</v>
      </c>
      <c r="L54" s="69" t="s">
        <v>2</v>
      </c>
      <c r="N54" s="8" t="s">
        <v>2</v>
      </c>
    </row>
    <row r="55" spans="1:14" x14ac:dyDescent="0.2">
      <c r="A55" s="40" t="s">
        <v>75</v>
      </c>
      <c r="B55" s="28">
        <v>20</v>
      </c>
      <c r="C55" s="29" t="s">
        <v>20</v>
      </c>
      <c r="D55" s="38">
        <v>1</v>
      </c>
      <c r="E55" s="39" t="s">
        <v>21</v>
      </c>
      <c r="F55" s="40"/>
      <c r="G55" s="31"/>
      <c r="H55" s="43">
        <v>0</v>
      </c>
      <c r="I55" s="43">
        <v>0</v>
      </c>
      <c r="J55" s="77">
        <v>0</v>
      </c>
      <c r="K55" s="78">
        <f>+I55-J55</f>
        <v>0</v>
      </c>
      <c r="L55" s="77">
        <f>H55-I55</f>
        <v>0</v>
      </c>
      <c r="M55" s="17" t="s">
        <v>2</v>
      </c>
      <c r="N55" s="9" t="s">
        <v>50</v>
      </c>
    </row>
    <row r="56" spans="1:14" ht="15.75" thickBot="1" x14ac:dyDescent="0.25">
      <c r="A56" s="64"/>
      <c r="B56" s="28">
        <v>20</v>
      </c>
      <c r="C56" s="31" t="s">
        <v>20</v>
      </c>
      <c r="D56" s="38">
        <v>2</v>
      </c>
      <c r="E56" s="39"/>
      <c r="F56" s="40"/>
      <c r="G56" s="31"/>
      <c r="H56" s="51">
        <v>0</v>
      </c>
      <c r="I56" s="51">
        <v>0</v>
      </c>
      <c r="J56" s="37">
        <v>0</v>
      </c>
      <c r="K56" s="36">
        <f>+I56-J56</f>
        <v>0</v>
      </c>
      <c r="L56" s="37">
        <f>H56-I56</f>
        <v>0</v>
      </c>
      <c r="M56" s="17"/>
      <c r="N56" s="9"/>
    </row>
    <row r="57" spans="1:14" ht="15.75" thickBot="1" x14ac:dyDescent="0.25">
      <c r="A57" s="1"/>
      <c r="B57" s="65"/>
      <c r="C57" s="65"/>
      <c r="D57" s="65"/>
      <c r="E57" s="1"/>
      <c r="F57" s="23" t="s">
        <v>76</v>
      </c>
      <c r="G57" s="66"/>
      <c r="H57" s="50">
        <f t="shared" ref="H57:N57" si="2">SUM(H55:H56)</f>
        <v>0</v>
      </c>
      <c r="I57" s="50">
        <f t="shared" si="2"/>
        <v>0</v>
      </c>
      <c r="J57" s="50">
        <f t="shared" si="2"/>
        <v>0</v>
      </c>
      <c r="K57" s="50">
        <f t="shared" si="2"/>
        <v>0</v>
      </c>
      <c r="L57" s="50">
        <f t="shared" si="2"/>
        <v>0</v>
      </c>
      <c r="M57" s="46">
        <f t="shared" si="2"/>
        <v>0</v>
      </c>
      <c r="N57" s="11">
        <f t="shared" si="2"/>
        <v>0</v>
      </c>
    </row>
    <row r="58" spans="1:14" x14ac:dyDescent="0.2">
      <c r="A58" s="60"/>
      <c r="B58" s="60"/>
      <c r="C58" s="60"/>
      <c r="D58" s="60"/>
      <c r="E58" s="60"/>
      <c r="F58" s="60"/>
      <c r="G58" s="67"/>
      <c r="H58" s="68" t="s">
        <v>2</v>
      </c>
      <c r="I58" s="68" t="s">
        <v>2</v>
      </c>
      <c r="J58" s="69"/>
      <c r="K58" s="69"/>
      <c r="L58" s="69"/>
      <c r="N58" s="8"/>
    </row>
    <row r="59" spans="1:14" ht="15.75" thickBot="1" x14ac:dyDescent="0.25">
      <c r="A59" s="40" t="s">
        <v>46</v>
      </c>
      <c r="B59" s="28">
        <v>8</v>
      </c>
      <c r="C59" s="29" t="s">
        <v>20</v>
      </c>
      <c r="D59" s="38">
        <v>1</v>
      </c>
      <c r="E59" s="31" t="s">
        <v>21</v>
      </c>
      <c r="F59" s="40" t="s">
        <v>80</v>
      </c>
      <c r="G59" s="31" t="s">
        <v>22</v>
      </c>
      <c r="H59" s="54">
        <v>7500</v>
      </c>
      <c r="I59" s="54">
        <v>7500</v>
      </c>
      <c r="J59" s="55">
        <v>0</v>
      </c>
      <c r="K59" s="56">
        <f>+I59-J59</f>
        <v>7500</v>
      </c>
      <c r="L59" s="55">
        <f>H59-I59</f>
        <v>0</v>
      </c>
      <c r="M59" s="17" t="s">
        <v>40</v>
      </c>
      <c r="N59" s="9" t="s">
        <v>49</v>
      </c>
    </row>
    <row r="60" spans="1:14" ht="15.75" thickBot="1" x14ac:dyDescent="0.25">
      <c r="A60" s="1"/>
      <c r="B60" s="65"/>
      <c r="C60" s="65"/>
      <c r="D60" s="65"/>
      <c r="E60" s="1"/>
      <c r="F60" s="23" t="s">
        <v>41</v>
      </c>
      <c r="G60" s="66"/>
      <c r="H60" s="50">
        <f>SUM(H59:H59)</f>
        <v>7500</v>
      </c>
      <c r="I60" s="50">
        <f>SUM(I59:I59)</f>
        <v>7500</v>
      </c>
      <c r="J60" s="50">
        <f>SUM(J59:J59)</f>
        <v>0</v>
      </c>
      <c r="K60" s="50">
        <f>SUM(K59:K59)</f>
        <v>7500</v>
      </c>
      <c r="L60" s="50">
        <f>SUM(L59:L59)</f>
        <v>0</v>
      </c>
      <c r="M60" s="17"/>
      <c r="N60" s="12" t="s">
        <v>2</v>
      </c>
    </row>
    <row r="61" spans="1:14" ht="15.75" thickBot="1" x14ac:dyDescent="0.25">
      <c r="A61" s="1"/>
      <c r="B61" s="1"/>
      <c r="C61" s="1"/>
      <c r="D61" s="1"/>
      <c r="E61" s="71" t="s">
        <v>2</v>
      </c>
      <c r="F61" s="73"/>
      <c r="G61" s="74" t="s">
        <v>2</v>
      </c>
      <c r="H61" s="75" t="s">
        <v>2</v>
      </c>
      <c r="I61" s="75" t="s">
        <v>2</v>
      </c>
      <c r="J61" s="76"/>
      <c r="K61" s="76" t="s">
        <v>2</v>
      </c>
      <c r="L61" s="76" t="s">
        <v>2</v>
      </c>
      <c r="M61" s="17"/>
      <c r="N61" s="8" t="s">
        <v>2</v>
      </c>
    </row>
    <row r="62" spans="1:14" ht="15.75" thickBot="1" x14ac:dyDescent="0.25">
      <c r="A62" s="1"/>
      <c r="B62" s="1"/>
      <c r="C62" s="1"/>
      <c r="D62" s="1"/>
      <c r="E62" s="71"/>
      <c r="F62" s="48" t="s">
        <v>43</v>
      </c>
      <c r="G62" s="49"/>
      <c r="H62" s="50">
        <f>H13+H19+H39+H48+H53+H29+H60+H22+H33+H43+H57</f>
        <v>83000</v>
      </c>
      <c r="I62" s="50">
        <f>I13+I19+I39+I48+I53+I29+I60+I22+I33+I43+I57</f>
        <v>85700</v>
      </c>
      <c r="J62" s="50">
        <f>J13+J19+J39+J48+J53+J29+J60+J22+J33+J43+J57</f>
        <v>68841</v>
      </c>
      <c r="K62" s="50">
        <f>K13+K19+K39+K48+K53+K29+K60+K22+K33+K43+K57</f>
        <v>16859</v>
      </c>
      <c r="L62" s="50">
        <f>L13+L19+L39+L48+L53+L29+L60+L22+L33+L43+L57</f>
        <v>-2700</v>
      </c>
      <c r="M62" s="46">
        <f>M13+M19+M39+M48+M53+M29+M60+M22</f>
        <v>0</v>
      </c>
      <c r="N62" s="11">
        <f>N13+N19+N39+N48+N53+N29+N60+N22</f>
        <v>0</v>
      </c>
    </row>
    <row r="63" spans="1:14" x14ac:dyDescent="0.2">
      <c r="A63" s="16"/>
      <c r="B63" s="16"/>
      <c r="C63" s="16"/>
      <c r="D63" s="16"/>
      <c r="F63" s="16"/>
      <c r="G63" s="18"/>
      <c r="H63" s="47" t="s">
        <v>2</v>
      </c>
      <c r="I63" s="47" t="s">
        <v>2</v>
      </c>
      <c r="J63" s="16"/>
      <c r="K63" s="16"/>
      <c r="L63" s="16"/>
    </row>
  </sheetData>
  <mergeCells count="2">
    <mergeCell ref="A1:L2"/>
    <mergeCell ref="A3:L3"/>
  </mergeCells>
  <phoneticPr fontId="0" type="noConversion"/>
  <pageMargins left="0.61" right="0.6" top="0.75" bottom="0.72" header="0.7" footer="0.73"/>
  <pageSetup scale="56" orientation="portrait" r:id="rId1"/>
  <headerFooter alignWithMargins="0"/>
  <rowBreaks count="1" manualBreakCount="1">
    <brk id="4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5" x14ac:dyDescent="0.2"/>
  <cols>
    <col min="1" max="1" width="15.109375" customWidth="1"/>
    <col min="2" max="2" width="9" bestFit="1" customWidth="1"/>
  </cols>
  <sheetData>
    <row r="1" spans="1:2" x14ac:dyDescent="0.2">
      <c r="A1" t="s">
        <v>71</v>
      </c>
      <c r="B1">
        <v>68841</v>
      </c>
    </row>
    <row r="2" spans="1:2" x14ac:dyDescent="0.2">
      <c r="A2" t="s">
        <v>72</v>
      </c>
      <c r="B2" s="79">
        <f>+A!J62</f>
        <v>68841</v>
      </c>
    </row>
    <row r="3" spans="1:2" x14ac:dyDescent="0.2">
      <c r="B3">
        <f>+B1-B2</f>
        <v>0</v>
      </c>
    </row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zoomScale="75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I10" sqref="I10"/>
    </sheetView>
  </sheetViews>
  <sheetFormatPr defaultRowHeight="15" x14ac:dyDescent="0.2"/>
  <cols>
    <col min="1" max="1" width="21.33203125" customWidth="1"/>
  </cols>
  <sheetData>
    <row r="1" spans="1:11" x14ac:dyDescent="0.2">
      <c r="A1" t="s">
        <v>54</v>
      </c>
    </row>
    <row r="3" spans="1:11" x14ac:dyDescent="0.2">
      <c r="D3" t="s">
        <v>62</v>
      </c>
    </row>
    <row r="4" spans="1:11" x14ac:dyDescent="0.2"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87" t="s">
        <v>81</v>
      </c>
      <c r="J4" s="87" t="s">
        <v>84</v>
      </c>
    </row>
    <row r="5" spans="1:11" x14ac:dyDescent="0.2">
      <c r="A5" t="s">
        <v>56</v>
      </c>
      <c r="B5">
        <v>2500</v>
      </c>
      <c r="C5">
        <f>2500-350</f>
        <v>2150</v>
      </c>
      <c r="D5">
        <f>+C5+2500</f>
        <v>4650</v>
      </c>
      <c r="E5">
        <f>+D5+2500-550</f>
        <v>6600</v>
      </c>
      <c r="F5">
        <f>+E5+2500</f>
        <v>9100</v>
      </c>
      <c r="G5">
        <f>+F5+2500</f>
        <v>11600</v>
      </c>
      <c r="H5">
        <f>+G5+2500</f>
        <v>14100</v>
      </c>
      <c r="I5">
        <f>+H5+2500</f>
        <v>16600</v>
      </c>
      <c r="J5">
        <f>+I5+2500-4012</f>
        <v>15088</v>
      </c>
    </row>
    <row r="6" spans="1:11" x14ac:dyDescent="0.2">
      <c r="A6" t="s">
        <v>57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ref="H6:J7" si="0">+G6+2500</f>
        <v>2500</v>
      </c>
      <c r="I6">
        <f t="shared" si="0"/>
        <v>5000</v>
      </c>
      <c r="J6">
        <f t="shared" si="0"/>
        <v>7500</v>
      </c>
    </row>
    <row r="7" spans="1:11" x14ac:dyDescent="0.2">
      <c r="A7" t="s">
        <v>58</v>
      </c>
      <c r="B7">
        <v>2500</v>
      </c>
      <c r="C7">
        <v>2500</v>
      </c>
      <c r="D7">
        <f>+C7+2500-4615</f>
        <v>385</v>
      </c>
      <c r="E7">
        <f>+D7+2500-2500</f>
        <v>385</v>
      </c>
      <c r="F7">
        <f>+E7+2500-750+7100</f>
        <v>9235</v>
      </c>
      <c r="G7">
        <f>+F7+2500+2500</f>
        <v>14235</v>
      </c>
      <c r="H7">
        <f t="shared" si="0"/>
        <v>16735</v>
      </c>
      <c r="I7">
        <f t="shared" si="0"/>
        <v>19235</v>
      </c>
      <c r="J7">
        <f t="shared" si="0"/>
        <v>21735</v>
      </c>
      <c r="K7">
        <v>-1991</v>
      </c>
    </row>
    <row r="8" spans="1:11" x14ac:dyDescent="0.2">
      <c r="A8" t="s">
        <v>59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2500</v>
      </c>
      <c r="I8">
        <f t="shared" ref="I8:K10" si="1">+H8+2500</f>
        <v>5000</v>
      </c>
      <c r="J8">
        <f>+I8+2500-4716-1047</f>
        <v>1737</v>
      </c>
    </row>
    <row r="9" spans="1:11" x14ac:dyDescent="0.2">
      <c r="A9" t="s">
        <v>60</v>
      </c>
      <c r="B9">
        <v>2500</v>
      </c>
      <c r="C9">
        <v>2500</v>
      </c>
      <c r="D9">
        <f>+C9+2500-2270</f>
        <v>2730</v>
      </c>
      <c r="E9">
        <f>+D9+2500-2500</f>
        <v>2730</v>
      </c>
      <c r="F9">
        <f>+E9+2500</f>
        <v>5230</v>
      </c>
      <c r="G9">
        <f>+F9+2500</f>
        <v>7730</v>
      </c>
      <c r="H9">
        <f>+G9+2500</f>
        <v>10230</v>
      </c>
      <c r="I9">
        <f t="shared" si="1"/>
        <v>12730</v>
      </c>
      <c r="J9">
        <f t="shared" si="1"/>
        <v>15230</v>
      </c>
      <c r="K9">
        <f t="shared" si="1"/>
        <v>17730</v>
      </c>
    </row>
    <row r="10" spans="1:11" x14ac:dyDescent="0.2">
      <c r="A10" t="s">
        <v>61</v>
      </c>
      <c r="B10">
        <v>2500</v>
      </c>
      <c r="C10">
        <v>2500</v>
      </c>
      <c r="D10">
        <f>+C10+2500-4845</f>
        <v>155</v>
      </c>
      <c r="E10">
        <f>+D10+2500-2500</f>
        <v>155</v>
      </c>
      <c r="F10">
        <f>+E10+2500</f>
        <v>2655</v>
      </c>
      <c r="G10">
        <f>+F10+2500-6908</f>
        <v>-1753</v>
      </c>
      <c r="H10">
        <f>+G10+2500</f>
        <v>747</v>
      </c>
      <c r="I10">
        <f t="shared" si="1"/>
        <v>3247</v>
      </c>
      <c r="J10">
        <f t="shared" si="1"/>
        <v>5747</v>
      </c>
    </row>
    <row r="13" spans="1:11" x14ac:dyDescent="0.2">
      <c r="A13" t="s">
        <v>82</v>
      </c>
      <c r="E13">
        <v>385</v>
      </c>
      <c r="F13">
        <v>2135</v>
      </c>
      <c r="G13">
        <f>+F13+2500</f>
        <v>4635</v>
      </c>
      <c r="H13">
        <f>+G13+2500</f>
        <v>7135</v>
      </c>
      <c r="I13">
        <f>+H13+2500</f>
        <v>9635</v>
      </c>
      <c r="J13">
        <f>+I13+2500</f>
        <v>12135</v>
      </c>
    </row>
    <row r="14" spans="1:11" x14ac:dyDescent="0.2">
      <c r="A14" t="s">
        <v>83</v>
      </c>
      <c r="E14">
        <v>0</v>
      </c>
      <c r="F14">
        <v>7100</v>
      </c>
      <c r="G14">
        <f>+F14+2500</f>
        <v>9600</v>
      </c>
      <c r="H14">
        <v>9600</v>
      </c>
      <c r="I14" s="88">
        <v>9600</v>
      </c>
      <c r="J14" s="88">
        <v>9600</v>
      </c>
      <c r="K14">
        <f>+J14-I14</f>
        <v>0</v>
      </c>
    </row>
    <row r="15" spans="1:11" x14ac:dyDescent="0.2">
      <c r="I15">
        <f>SUM(I13:I14)</f>
        <v>19235</v>
      </c>
      <c r="J15">
        <f>SUM(J13:J14)</f>
        <v>21735</v>
      </c>
    </row>
    <row r="17" spans="7:8" x14ac:dyDescent="0.2">
      <c r="G17" s="88"/>
      <c r="H17" s="88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</vt:lpstr>
      <vt:lpstr>Sheet1</vt:lpstr>
      <vt:lpstr>Playground Match</vt:lpstr>
      <vt:lpstr>_1</vt:lpstr>
      <vt:lpstr>A!Print_Area</vt:lpstr>
      <vt:lpstr>A!Print_Titles</vt:lpstr>
      <vt:lpstr>A!Print_Titles_MI</vt:lpstr>
    </vt:vector>
  </TitlesOfParts>
  <Company>SLCS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 Korloch</cp:lastModifiedBy>
  <cp:lastPrinted>2005-06-15T18:41:13Z</cp:lastPrinted>
  <dcterms:created xsi:type="dcterms:W3CDTF">1997-10-23T20:39:41Z</dcterms:created>
  <dcterms:modified xsi:type="dcterms:W3CDTF">2014-04-10T20:34:46Z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1491424235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