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Detail" sheetId="1" r:id="rId1"/>
  </sheets>
  <definedNames/>
  <calcPr fullCalcOnLoad="1"/>
</workbook>
</file>

<file path=xl/comments1.xml><?xml version="1.0" encoding="utf-8"?>
<comments xmlns="http://schemas.openxmlformats.org/spreadsheetml/2006/main">
  <authors>
    <author> SLCS</author>
  </authors>
  <commentList>
    <comment ref="C11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IDS award of $75,551 remainder for adds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$75842 award plus adds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award of $63,159, balance for adds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40k for weights (Larry), 2.5k misc, 2.5k teacher station(Chuck) ADDED MAT FOR 8120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estimate from Chuck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Larry's office is about 15K, need to confirm outer area cost.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nothing known at this time</t>
        </r>
      </text>
    </comment>
    <comment ref="C42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Per Estimate from Ann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someone needs to order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List from Charlie, plus 
$2,150 for extra, 75% 2000, 25% 2003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Tri-County bid of $18,073, 3/4 bond 2000, 1/4 bond 2003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Waiting for confirmation from Chris</t>
        </r>
      </text>
    </comment>
    <comment ref="C47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Per Ann Green estimate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update to entire building system</t>
        </r>
      </text>
    </comment>
    <comment ref="E42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Per Estimate from Ann</t>
        </r>
      </text>
    </comment>
    <comment ref="G42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Per Estimate from Ann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 SLCS:</t>
        </r>
        <r>
          <rPr>
            <sz val="8"/>
            <rFont val="Tahoma"/>
            <family val="0"/>
          </rPr>
          <t xml:space="preserve">
some budgeted in Tech, $26K est. for Phase 3</t>
        </r>
      </text>
    </comment>
  </commentList>
</comments>
</file>

<file path=xl/sharedStrings.xml><?xml version="1.0" encoding="utf-8"?>
<sst xmlns="http://schemas.openxmlformats.org/spreadsheetml/2006/main" count="58" uniqueCount="45">
  <si>
    <t>Custodial Equipment</t>
  </si>
  <si>
    <t>General Furniture</t>
  </si>
  <si>
    <t>Budget</t>
  </si>
  <si>
    <t>Lounge/Clinic (Fridge, etc)</t>
  </si>
  <si>
    <t>Variance</t>
  </si>
  <si>
    <t xml:space="preserve">      TOTAL</t>
  </si>
  <si>
    <t>TOTALS</t>
  </si>
  <si>
    <t>Paid to Date</t>
  </si>
  <si>
    <t>Balance to Complete</t>
  </si>
  <si>
    <t>Actual/       Adjusted Amount</t>
  </si>
  <si>
    <t>Committed</t>
  </si>
  <si>
    <t>Maintenance Equipment</t>
  </si>
  <si>
    <t>Special Ed Loose Equipment</t>
  </si>
  <si>
    <t>Office Area</t>
  </si>
  <si>
    <t>Eng/Mfr Addition</t>
  </si>
  <si>
    <t>Fitness Area</t>
  </si>
  <si>
    <t>Other</t>
  </si>
  <si>
    <t>Millennium Tech Wing</t>
  </si>
  <si>
    <t>Loose FFE</t>
  </si>
  <si>
    <t>Technology Furniture</t>
  </si>
  <si>
    <t>Bartlett</t>
  </si>
  <si>
    <t>Salem</t>
  </si>
  <si>
    <t>Maintenance/Transportation Bldg</t>
  </si>
  <si>
    <t>Bond 2003 Series I Projects</t>
  </si>
  <si>
    <t>Lounge (Fridge, etc)</t>
  </si>
  <si>
    <t>Signage/Alarms/etc.</t>
  </si>
  <si>
    <t>P.E. Office</t>
  </si>
  <si>
    <t>Alarms/etc.</t>
  </si>
  <si>
    <t>Shop Equipment</t>
  </si>
  <si>
    <t>Other Projects</t>
  </si>
  <si>
    <t>Grounds Equipment</t>
  </si>
  <si>
    <t>Existing High School</t>
  </si>
  <si>
    <t>New High School</t>
  </si>
  <si>
    <t>Lump Sum Budget-Unallocated</t>
  </si>
  <si>
    <t>General Furniture/Shelving</t>
  </si>
  <si>
    <t>Remaining</t>
  </si>
  <si>
    <t>BOND 2003 FFE</t>
  </si>
  <si>
    <t>Equipment/Tools</t>
  </si>
  <si>
    <t>Design Fees (Not to Exceed)</t>
  </si>
  <si>
    <t>Seating</t>
  </si>
  <si>
    <t xml:space="preserve"> </t>
  </si>
  <si>
    <t>Clocks/Other</t>
  </si>
  <si>
    <t>Special Ed</t>
  </si>
  <si>
    <t>For the Month Ended February 28, 2006</t>
  </si>
  <si>
    <t>Elementary Special 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</si>
</sst>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/d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dddd\,\ mmmm\ dd\,\ yyyy"/>
  </numFmts>
  <fonts count="4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Alignment="1">
      <alignment wrapText="1"/>
    </xf>
    <xf numFmtId="167" fontId="0" fillId="0" borderId="0" xfId="44" applyNumberFormat="1" applyFont="1" applyBorder="1" applyAlignment="1">
      <alignment/>
    </xf>
    <xf numFmtId="167" fontId="0" fillId="0" borderId="0" xfId="44" applyNumberFormat="1" applyFont="1" applyAlignment="1">
      <alignment/>
    </xf>
    <xf numFmtId="167" fontId="0" fillId="0" borderId="10" xfId="44" applyNumberFormat="1" applyFont="1" applyBorder="1" applyAlignment="1">
      <alignment horizontal="center" wrapText="1"/>
    </xf>
    <xf numFmtId="167" fontId="0" fillId="0" borderId="11" xfId="44" applyNumberFormat="1" applyFont="1" applyBorder="1" applyAlignment="1">
      <alignment/>
    </xf>
    <xf numFmtId="167" fontId="0" fillId="0" borderId="0" xfId="44" applyNumberFormat="1" applyFont="1" applyFill="1" applyAlignment="1">
      <alignment/>
    </xf>
    <xf numFmtId="167" fontId="0" fillId="0" borderId="12" xfId="0" applyNumberFormat="1" applyBorder="1" applyAlignment="1">
      <alignment/>
    </xf>
    <xf numFmtId="37" fontId="0" fillId="0" borderId="0" xfId="0" applyNumberFormat="1" applyBorder="1" applyAlignment="1">
      <alignment horizontal="center" wrapText="1"/>
    </xf>
    <xf numFmtId="167" fontId="0" fillId="0" borderId="10" xfId="44" applyNumberFormat="1" applyFont="1" applyBorder="1" applyAlignment="1">
      <alignment/>
    </xf>
    <xf numFmtId="167" fontId="0" fillId="0" borderId="13" xfId="44" applyNumberFormat="1" applyFont="1" applyBorder="1" applyAlignment="1">
      <alignment/>
    </xf>
    <xf numFmtId="167" fontId="0" fillId="0" borderId="14" xfId="44" applyNumberFormat="1" applyFont="1" applyBorder="1" applyAlignment="1">
      <alignment/>
    </xf>
    <xf numFmtId="37" fontId="0" fillId="0" borderId="0" xfId="0" applyNumberFormat="1" applyFill="1" applyBorder="1" applyAlignment="1">
      <alignment/>
    </xf>
    <xf numFmtId="37" fontId="3" fillId="33" borderId="10" xfId="0" applyNumberFormat="1" applyFont="1" applyFill="1" applyBorder="1" applyAlignment="1">
      <alignment/>
    </xf>
    <xf numFmtId="167" fontId="0" fillId="0" borderId="10" xfId="44" applyNumberFormat="1" applyFont="1" applyFill="1" applyBorder="1" applyAlignment="1">
      <alignment/>
    </xf>
    <xf numFmtId="37" fontId="3" fillId="0" borderId="1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5" sqref="O15"/>
    </sheetView>
  </sheetViews>
  <sheetFormatPr defaultColWidth="7.8515625" defaultRowHeight="12.75"/>
  <cols>
    <col min="1" max="1" width="31.00390625" style="1" customWidth="1"/>
    <col min="2" max="2" width="1.421875" style="1" customWidth="1"/>
    <col min="3" max="3" width="11.7109375" style="10" customWidth="1"/>
    <col min="4" max="4" width="4.00390625" style="1" customWidth="1"/>
    <col min="5" max="5" width="11.8515625" style="10" customWidth="1"/>
    <col min="6" max="6" width="2.140625" style="1" customWidth="1"/>
    <col min="7" max="7" width="11.140625" style="10" customWidth="1"/>
    <col min="8" max="8" width="2.7109375" style="1" customWidth="1"/>
    <col min="9" max="9" width="11.57421875" style="10" customWidth="1"/>
    <col min="10" max="10" width="1.57421875" style="1" customWidth="1"/>
    <col min="11" max="11" width="11.57421875" style="10" customWidth="1"/>
    <col min="12" max="12" width="4.28125" style="1" customWidth="1"/>
    <col min="13" max="13" width="11.140625" style="10" customWidth="1"/>
    <col min="14" max="14" width="11.57421875" style="10" customWidth="1"/>
    <col min="15" max="16384" width="7.8515625" style="1" customWidth="1"/>
  </cols>
  <sheetData>
    <row r="1" ht="12.75">
      <c r="A1" s="1" t="s">
        <v>36</v>
      </c>
    </row>
    <row r="2" ht="12.75">
      <c r="A2" s="1" t="s">
        <v>43</v>
      </c>
    </row>
    <row r="3" ht="12.75"/>
    <row r="4" spans="1:14" s="8" customFormat="1" ht="38.25">
      <c r="A4" s="22" t="s">
        <v>23</v>
      </c>
      <c r="C4" s="11" t="s">
        <v>2</v>
      </c>
      <c r="E4" s="11" t="s">
        <v>9</v>
      </c>
      <c r="G4" s="11" t="s">
        <v>7</v>
      </c>
      <c r="H4" s="15"/>
      <c r="I4" s="11" t="s">
        <v>8</v>
      </c>
      <c r="K4" s="11" t="s">
        <v>4</v>
      </c>
      <c r="M4" s="11" t="s">
        <v>10</v>
      </c>
      <c r="N4" s="11" t="s">
        <v>35</v>
      </c>
    </row>
    <row r="5" ht="6.75" customHeight="1"/>
    <row r="6" ht="12.75"/>
    <row r="7" spans="1:14" ht="12.75">
      <c r="A7" s="20" t="s">
        <v>44</v>
      </c>
      <c r="C7" s="9"/>
      <c r="E7" s="9"/>
      <c r="G7" s="9"/>
      <c r="H7" s="2"/>
      <c r="I7" s="9"/>
      <c r="K7" s="9"/>
      <c r="M7" s="9"/>
      <c r="N7" s="9"/>
    </row>
    <row r="8" spans="1:14" ht="12.75">
      <c r="A8" t="s">
        <v>30</v>
      </c>
      <c r="C8" s="10">
        <f>6000*0.25</f>
        <v>1500</v>
      </c>
      <c r="E8" s="10">
        <v>0</v>
      </c>
      <c r="G8" s="10">
        <v>0</v>
      </c>
      <c r="H8" s="4"/>
      <c r="I8" s="10">
        <f aca="true" t="shared" si="0" ref="I8:I14">+E8-G8</f>
        <v>0</v>
      </c>
      <c r="K8" s="10">
        <f aca="true" t="shared" si="1" ref="K8:K15">+C8-E8</f>
        <v>1500</v>
      </c>
      <c r="M8" s="10">
        <f aca="true" t="shared" si="2" ref="M8:M14">+G8</f>
        <v>0</v>
      </c>
      <c r="N8" s="10">
        <f aca="true" t="shared" si="3" ref="N8:N13">+E8-M8</f>
        <v>0</v>
      </c>
    </row>
    <row r="9" spans="1:14" ht="12.75">
      <c r="A9" t="s">
        <v>0</v>
      </c>
      <c r="C9" s="13">
        <v>5000</v>
      </c>
      <c r="E9" s="10">
        <v>4200</v>
      </c>
      <c r="G9" s="10">
        <v>4131</v>
      </c>
      <c r="H9" s="4"/>
      <c r="I9" s="10">
        <f>+E9-G9</f>
        <v>69</v>
      </c>
      <c r="K9" s="10">
        <f>+C9-E9</f>
        <v>800</v>
      </c>
      <c r="M9" s="10">
        <f t="shared" si="2"/>
        <v>4131</v>
      </c>
      <c r="N9" s="10">
        <f>+E9-M9</f>
        <v>69</v>
      </c>
    </row>
    <row r="10" spans="1:14" ht="12.75">
      <c r="A10" t="s">
        <v>11</v>
      </c>
      <c r="C10" s="10">
        <f>(16000+300+1500+450+350+225+300+250+120+265+425+100+550+750+1200+65+50+400+2000+9000+100+250+200+7000+2150)*0.25</f>
        <v>11000</v>
      </c>
      <c r="E10" s="10">
        <v>0</v>
      </c>
      <c r="G10" s="10">
        <v>0</v>
      </c>
      <c r="H10" s="4"/>
      <c r="I10" s="10">
        <f>+E10-G10</f>
        <v>0</v>
      </c>
      <c r="K10" s="10">
        <f>+C10-E10</f>
        <v>11000</v>
      </c>
      <c r="M10" s="10">
        <f t="shared" si="2"/>
        <v>0</v>
      </c>
      <c r="N10" s="10">
        <f>+E10-M10</f>
        <v>0</v>
      </c>
    </row>
    <row r="11" spans="1:14" ht="12.75">
      <c r="A11" t="s">
        <v>1</v>
      </c>
      <c r="C11" s="13">
        <v>85000</v>
      </c>
      <c r="E11" s="10">
        <v>55000</v>
      </c>
      <c r="G11" s="10">
        <f>1864+1945+4146+1500+12720+1864+16129+4486+250+728+795+2859+3000+1902</f>
        <v>54188</v>
      </c>
      <c r="H11" s="6"/>
      <c r="I11" s="10">
        <f t="shared" si="0"/>
        <v>812</v>
      </c>
      <c r="K11" s="10">
        <f t="shared" si="1"/>
        <v>30000</v>
      </c>
      <c r="M11" s="10">
        <f t="shared" si="2"/>
        <v>54188</v>
      </c>
      <c r="N11" s="10">
        <f t="shared" si="3"/>
        <v>812</v>
      </c>
    </row>
    <row r="12" spans="1:14" ht="12.75">
      <c r="A12" s="19" t="s">
        <v>12</v>
      </c>
      <c r="C12" s="10">
        <v>40000</v>
      </c>
      <c r="E12" s="10">
        <v>39000</v>
      </c>
      <c r="G12" s="10">
        <f>7356+22675+7356+1200+412</f>
        <v>38999</v>
      </c>
      <c r="H12" s="6"/>
      <c r="I12" s="10">
        <f>+E12-G12</f>
        <v>1</v>
      </c>
      <c r="K12" s="10">
        <f>+C12-E12</f>
        <v>1000</v>
      </c>
      <c r="M12" s="10">
        <f t="shared" si="2"/>
        <v>38999</v>
      </c>
      <c r="N12" s="10">
        <f>+E12-M12</f>
        <v>1</v>
      </c>
    </row>
    <row r="13" spans="1:14" ht="12.75">
      <c r="A13" t="s">
        <v>3</v>
      </c>
      <c r="C13" s="10">
        <v>6000</v>
      </c>
      <c r="E13" s="10">
        <v>5300</v>
      </c>
      <c r="G13" s="10">
        <v>5288</v>
      </c>
      <c r="H13" s="4"/>
      <c r="I13" s="10">
        <f t="shared" si="0"/>
        <v>12</v>
      </c>
      <c r="K13" s="10">
        <f t="shared" si="1"/>
        <v>700</v>
      </c>
      <c r="M13" s="10">
        <f t="shared" si="2"/>
        <v>5288</v>
      </c>
      <c r="N13" s="10">
        <f t="shared" si="3"/>
        <v>12</v>
      </c>
    </row>
    <row r="14" spans="1:14" ht="12.75">
      <c r="A14" s="1" t="s">
        <v>16</v>
      </c>
      <c r="C14" s="10">
        <v>2500</v>
      </c>
      <c r="E14" s="10">
        <v>0</v>
      </c>
      <c r="G14" s="10">
        <v>0</v>
      </c>
      <c r="H14" s="4"/>
      <c r="I14" s="10">
        <f t="shared" si="0"/>
        <v>0</v>
      </c>
      <c r="K14" s="10">
        <f t="shared" si="1"/>
        <v>2500</v>
      </c>
      <c r="M14" s="10">
        <f t="shared" si="2"/>
        <v>0</v>
      </c>
      <c r="N14" s="10">
        <f>+E14-M14</f>
        <v>0</v>
      </c>
    </row>
    <row r="15" spans="1:14" ht="12.75">
      <c r="A15" s="3" t="s">
        <v>5</v>
      </c>
      <c r="C15" s="16">
        <f>SUM(C8:C14)</f>
        <v>151000</v>
      </c>
      <c r="E15" s="12">
        <f>SUM(E8:E14)</f>
        <v>103500</v>
      </c>
      <c r="G15" s="17">
        <f>SUM(G8:G14)</f>
        <v>102606</v>
      </c>
      <c r="H15" s="14"/>
      <c r="I15" s="12">
        <f>SUM(I8:I14)</f>
        <v>894</v>
      </c>
      <c r="K15" s="16">
        <f t="shared" si="1"/>
        <v>47500</v>
      </c>
      <c r="M15" s="17">
        <f>SUM(M8:M14)</f>
        <v>102606</v>
      </c>
      <c r="N15" s="12">
        <f>SUM(N8:N14)</f>
        <v>894</v>
      </c>
    </row>
    <row r="16" spans="1:14" ht="12.75">
      <c r="A16" s="2"/>
      <c r="C16" s="9"/>
      <c r="E16" s="9"/>
      <c r="G16" s="9"/>
      <c r="H16" s="2"/>
      <c r="I16" s="9"/>
      <c r="K16" s="9"/>
      <c r="M16" s="9"/>
      <c r="N16" s="9"/>
    </row>
    <row r="17" spans="1:14" ht="12.75">
      <c r="A17" s="20" t="s">
        <v>31</v>
      </c>
      <c r="C17" s="9"/>
      <c r="E17" s="9"/>
      <c r="G17" s="9"/>
      <c r="H17" s="2"/>
      <c r="I17" s="9"/>
      <c r="K17" s="9"/>
      <c r="M17" s="9"/>
      <c r="N17" s="9"/>
    </row>
    <row r="18" spans="1:14" ht="12.75">
      <c r="A18" t="s">
        <v>13</v>
      </c>
      <c r="C18" s="10">
        <f>15000+25000</f>
        <v>40000</v>
      </c>
      <c r="E18" s="10">
        <v>10905</v>
      </c>
      <c r="G18" s="10">
        <f>10440+465</f>
        <v>10905</v>
      </c>
      <c r="H18" s="4"/>
      <c r="I18" s="10">
        <f aca="true" t="shared" si="4" ref="I18:I24">+E18-G18</f>
        <v>0</v>
      </c>
      <c r="K18" s="10">
        <f aca="true" t="shared" si="5" ref="K18:K25">+C18-E18</f>
        <v>29095</v>
      </c>
      <c r="M18" s="10">
        <f>+G18</f>
        <v>10905</v>
      </c>
      <c r="N18" s="10">
        <f aca="true" t="shared" si="6" ref="N18:N24">+E18-M18</f>
        <v>0</v>
      </c>
    </row>
    <row r="19" spans="1:14" ht="12.75">
      <c r="A19" t="s">
        <v>42</v>
      </c>
      <c r="C19" s="10">
        <v>5000</v>
      </c>
      <c r="E19" s="10">
        <v>40000</v>
      </c>
      <c r="G19" s="10">
        <v>0</v>
      </c>
      <c r="H19" s="4"/>
      <c r="I19" s="10">
        <f t="shared" si="4"/>
        <v>40000</v>
      </c>
      <c r="K19" s="10">
        <f t="shared" si="5"/>
        <v>-35000</v>
      </c>
      <c r="M19" s="10">
        <f>+G19</f>
        <v>0</v>
      </c>
      <c r="N19" s="10">
        <f t="shared" si="6"/>
        <v>40000</v>
      </c>
    </row>
    <row r="20" spans="1:14" ht="12.75">
      <c r="A20" t="s">
        <v>14</v>
      </c>
      <c r="C20" s="10">
        <v>30000</v>
      </c>
      <c r="E20" s="10">
        <f>80000+26000</f>
        <v>106000</v>
      </c>
      <c r="G20" s="10">
        <f>15970+2763+765+5267+2760+228+952+4392+8465+7447+147+5433+344+664+419+2646+12045+420+13625+3996+6620+3039+1244</f>
        <v>99651</v>
      </c>
      <c r="H20" s="6"/>
      <c r="I20" s="10">
        <f t="shared" si="4"/>
        <v>6349</v>
      </c>
      <c r="K20" s="10">
        <f t="shared" si="5"/>
        <v>-76000</v>
      </c>
      <c r="M20" s="10">
        <f>+G20</f>
        <v>99651</v>
      </c>
      <c r="N20" s="10">
        <f t="shared" si="6"/>
        <v>6349</v>
      </c>
    </row>
    <row r="21" spans="1:14" ht="12.75">
      <c r="A21" s="19" t="s">
        <v>15</v>
      </c>
      <c r="C21" s="10">
        <f>40000+2500+2500</f>
        <v>45000</v>
      </c>
      <c r="E21" s="10">
        <v>46500</v>
      </c>
      <c r="G21" s="10">
        <f>6550+9417+22720+520+1525+5800</f>
        <v>46532</v>
      </c>
      <c r="H21" s="6"/>
      <c r="I21" s="10">
        <f t="shared" si="4"/>
        <v>-32</v>
      </c>
      <c r="K21" s="10">
        <f t="shared" si="5"/>
        <v>-1500</v>
      </c>
      <c r="M21" s="10">
        <f>39942+6511</f>
        <v>46453</v>
      </c>
      <c r="N21" s="10">
        <f t="shared" si="6"/>
        <v>47</v>
      </c>
    </row>
    <row r="22" spans="1:14" ht="12.75">
      <c r="A22" s="19" t="s">
        <v>26</v>
      </c>
      <c r="C22" s="10">
        <v>3000</v>
      </c>
      <c r="E22" s="10">
        <v>9500</v>
      </c>
      <c r="G22" s="10">
        <v>9531</v>
      </c>
      <c r="H22" s="6"/>
      <c r="I22" s="10">
        <f t="shared" si="4"/>
        <v>-31</v>
      </c>
      <c r="K22" s="10">
        <f t="shared" si="5"/>
        <v>-6500</v>
      </c>
      <c r="M22" s="10">
        <v>3019</v>
      </c>
      <c r="N22" s="10">
        <f t="shared" si="6"/>
        <v>6481</v>
      </c>
    </row>
    <row r="23" spans="1:14" ht="12.75">
      <c r="A23" s="19" t="s">
        <v>39</v>
      </c>
      <c r="C23" s="10">
        <v>0</v>
      </c>
      <c r="E23" s="10">
        <v>15960</v>
      </c>
      <c r="G23" s="10">
        <v>15960</v>
      </c>
      <c r="H23" s="6"/>
      <c r="I23" s="10">
        <f>+E23-G23</f>
        <v>0</v>
      </c>
      <c r="K23" s="10">
        <f>+C23-E23</f>
        <v>-15960</v>
      </c>
      <c r="M23" s="10">
        <v>0</v>
      </c>
      <c r="N23" s="10">
        <f>+E23-M23</f>
        <v>15960</v>
      </c>
    </row>
    <row r="24" spans="1:14" ht="12.75">
      <c r="A24" t="s">
        <v>29</v>
      </c>
      <c r="C24" s="10">
        <v>10000</v>
      </c>
      <c r="E24" s="10">
        <v>12000</v>
      </c>
      <c r="G24" s="10">
        <f>8120+3800</f>
        <v>11920</v>
      </c>
      <c r="H24" s="4"/>
      <c r="I24" s="10">
        <f t="shared" si="4"/>
        <v>80</v>
      </c>
      <c r="K24" s="10">
        <f t="shared" si="5"/>
        <v>-2000</v>
      </c>
      <c r="M24" s="10">
        <f>+G24</f>
        <v>11920</v>
      </c>
      <c r="N24" s="10">
        <f t="shared" si="6"/>
        <v>80</v>
      </c>
    </row>
    <row r="25" spans="1:14" ht="12.75">
      <c r="A25" s="3" t="s">
        <v>5</v>
      </c>
      <c r="C25" s="16">
        <f>SUM(C18:C24)</f>
        <v>133000</v>
      </c>
      <c r="E25" s="12">
        <f>SUM(E18:E24)</f>
        <v>240865</v>
      </c>
      <c r="G25" s="17">
        <f>SUM(G18:G24)</f>
        <v>194499</v>
      </c>
      <c r="H25" s="14"/>
      <c r="I25" s="12">
        <f>SUM(I18:I24)</f>
        <v>46366</v>
      </c>
      <c r="K25" s="16">
        <f t="shared" si="5"/>
        <v>-107865</v>
      </c>
      <c r="M25" s="17">
        <f>SUM(M18:M24)</f>
        <v>171948</v>
      </c>
      <c r="N25" s="17">
        <f>SUM(N18:N24)</f>
        <v>68917</v>
      </c>
    </row>
    <row r="26" spans="1:14" ht="12.75">
      <c r="A26" s="2"/>
      <c r="C26" s="9"/>
      <c r="E26" s="9"/>
      <c r="G26" s="9"/>
      <c r="H26" s="2"/>
      <c r="I26" s="9"/>
      <c r="K26" s="9"/>
      <c r="M26" s="9"/>
      <c r="N26" s="9"/>
    </row>
    <row r="27" spans="1:14" ht="12.75">
      <c r="A27" s="20" t="s">
        <v>17</v>
      </c>
      <c r="C27" s="9"/>
      <c r="E27" s="9"/>
      <c r="G27" s="9"/>
      <c r="H27" s="2"/>
      <c r="I27" s="9"/>
      <c r="K27" s="9"/>
      <c r="M27" s="9"/>
      <c r="N27" s="9"/>
    </row>
    <row r="28" spans="1:14" ht="12.75">
      <c r="A28" t="s">
        <v>18</v>
      </c>
      <c r="C28" s="13">
        <v>85000</v>
      </c>
      <c r="E28" s="10">
        <v>72500</v>
      </c>
      <c r="G28" s="10">
        <f>266+623+13313+32468+24661+280+619+210</f>
        <v>72440</v>
      </c>
      <c r="H28" s="4"/>
      <c r="I28" s="10">
        <f aca="true" t="shared" si="7" ref="I28:I33">+E28-G28</f>
        <v>60</v>
      </c>
      <c r="K28" s="10">
        <f aca="true" t="shared" si="8" ref="K28:K33">+C28-E28</f>
        <v>12500</v>
      </c>
      <c r="M28" s="10">
        <f>+G28</f>
        <v>72440</v>
      </c>
      <c r="N28" s="10">
        <f aca="true" t="shared" si="9" ref="N28:N33">+E28-M28</f>
        <v>60</v>
      </c>
    </row>
    <row r="29" spans="1:14" ht="12.75">
      <c r="A29" t="s">
        <v>19</v>
      </c>
      <c r="C29" s="13">
        <v>65000</v>
      </c>
      <c r="E29" s="10">
        <v>63200</v>
      </c>
      <c r="G29" s="10">
        <v>63159</v>
      </c>
      <c r="H29" s="4"/>
      <c r="I29" s="10">
        <f t="shared" si="7"/>
        <v>41</v>
      </c>
      <c r="K29" s="10">
        <f t="shared" si="8"/>
        <v>1800</v>
      </c>
      <c r="M29" s="10">
        <v>63159</v>
      </c>
      <c r="N29" s="10">
        <f t="shared" si="9"/>
        <v>41</v>
      </c>
    </row>
    <row r="30" spans="1:14" ht="12.75">
      <c r="A30" t="s">
        <v>0</v>
      </c>
      <c r="C30" s="10">
        <f>3000+2500</f>
        <v>5500</v>
      </c>
      <c r="E30" s="10">
        <v>4100</v>
      </c>
      <c r="G30" s="10">
        <v>4050</v>
      </c>
      <c r="H30" s="6"/>
      <c r="I30" s="10">
        <f t="shared" si="7"/>
        <v>50</v>
      </c>
      <c r="K30" s="10">
        <f t="shared" si="8"/>
        <v>1400</v>
      </c>
      <c r="M30" s="10">
        <f>+G30</f>
        <v>4050</v>
      </c>
      <c r="N30" s="10">
        <f t="shared" si="9"/>
        <v>50</v>
      </c>
    </row>
    <row r="31" spans="1:14" ht="12.75">
      <c r="A31" s="19" t="s">
        <v>27</v>
      </c>
      <c r="C31" s="10">
        <v>15000</v>
      </c>
      <c r="E31" s="10">
        <v>10800</v>
      </c>
      <c r="G31" s="10">
        <v>10795</v>
      </c>
      <c r="H31" s="6"/>
      <c r="I31" s="10">
        <f t="shared" si="7"/>
        <v>5</v>
      </c>
      <c r="K31" s="10">
        <f t="shared" si="8"/>
        <v>4200</v>
      </c>
      <c r="M31" s="10">
        <v>10795</v>
      </c>
      <c r="N31" s="10">
        <f t="shared" si="9"/>
        <v>5</v>
      </c>
    </row>
    <row r="32" spans="1:14" ht="12.75">
      <c r="A32" s="19" t="s">
        <v>28</v>
      </c>
      <c r="C32" s="10">
        <v>10000</v>
      </c>
      <c r="E32" s="10">
        <v>9600</v>
      </c>
      <c r="G32" s="10">
        <f>7200+2371</f>
        <v>9571</v>
      </c>
      <c r="H32" s="6"/>
      <c r="I32" s="10">
        <f t="shared" si="7"/>
        <v>29</v>
      </c>
      <c r="K32" s="10">
        <f t="shared" si="8"/>
        <v>400</v>
      </c>
      <c r="M32" s="10">
        <f>+G32</f>
        <v>9571</v>
      </c>
      <c r="N32" s="10">
        <f t="shared" si="9"/>
        <v>29</v>
      </c>
    </row>
    <row r="33" spans="1:14" ht="12.75">
      <c r="A33" t="s">
        <v>16</v>
      </c>
      <c r="C33" s="10">
        <v>0</v>
      </c>
      <c r="E33" s="10">
        <v>4300</v>
      </c>
      <c r="G33" s="10">
        <f>4268+13</f>
        <v>4281</v>
      </c>
      <c r="H33" s="4"/>
      <c r="I33" s="10">
        <f t="shared" si="7"/>
        <v>19</v>
      </c>
      <c r="K33" s="10">
        <f t="shared" si="8"/>
        <v>-4300</v>
      </c>
      <c r="M33" s="10">
        <f>+G33</f>
        <v>4281</v>
      </c>
      <c r="N33" s="10">
        <f t="shared" si="9"/>
        <v>19</v>
      </c>
    </row>
    <row r="34" spans="1:14" ht="12.75">
      <c r="A34" s="3" t="s">
        <v>5</v>
      </c>
      <c r="C34" s="16">
        <f>SUM(C28:C33)</f>
        <v>180500</v>
      </c>
      <c r="E34" s="12">
        <f>SUM(E28:E33)</f>
        <v>164500</v>
      </c>
      <c r="G34" s="17">
        <f>SUM(G28:G33)</f>
        <v>164296</v>
      </c>
      <c r="H34" s="14"/>
      <c r="I34" s="12">
        <f>SUM(I28:I33)</f>
        <v>204</v>
      </c>
      <c r="K34" s="16">
        <f>+C34-E34</f>
        <v>16000</v>
      </c>
      <c r="M34" s="17">
        <f>SUM(M28:M33)</f>
        <v>164296</v>
      </c>
      <c r="N34" s="17">
        <f>SUM(N28:N33)</f>
        <v>204</v>
      </c>
    </row>
    <row r="35" spans="1:14" ht="12.75">
      <c r="A35" s="2"/>
      <c r="C35" s="9"/>
      <c r="E35" s="9"/>
      <c r="G35" s="9"/>
      <c r="H35" s="2"/>
      <c r="I35" s="9"/>
      <c r="K35" s="9"/>
      <c r="M35" s="9"/>
      <c r="N35" s="9"/>
    </row>
    <row r="36" spans="1:14" ht="12.75">
      <c r="A36" s="20" t="s">
        <v>20</v>
      </c>
      <c r="C36" s="9"/>
      <c r="E36" s="9"/>
      <c r="G36" s="9"/>
      <c r="H36" s="2"/>
      <c r="I36" s="9"/>
      <c r="K36" s="9"/>
      <c r="M36" s="9"/>
      <c r="N36" s="9"/>
    </row>
    <row r="37" spans="1:14" ht="12.75">
      <c r="A37" t="s">
        <v>41</v>
      </c>
      <c r="C37" s="16">
        <v>2500</v>
      </c>
      <c r="E37" s="16">
        <v>3250</v>
      </c>
      <c r="G37" s="21">
        <v>3264</v>
      </c>
      <c r="H37" s="4"/>
      <c r="I37" s="16">
        <f>+E37-G37</f>
        <v>-14</v>
      </c>
      <c r="K37" s="16">
        <f>+C37-E37</f>
        <v>-750</v>
      </c>
      <c r="M37" s="16">
        <f>+G37</f>
        <v>3264</v>
      </c>
      <c r="N37" s="16">
        <f>+E37-M37</f>
        <v>-14</v>
      </c>
    </row>
    <row r="38" spans="1:8" ht="12.75">
      <c r="A38"/>
      <c r="G38" s="13"/>
      <c r="H38" s="4"/>
    </row>
    <row r="39" spans="1:14" ht="12.75">
      <c r="A39" s="20" t="s">
        <v>21</v>
      </c>
      <c r="C39" s="9"/>
      <c r="E39" s="9"/>
      <c r="G39" s="9"/>
      <c r="H39" s="2"/>
      <c r="I39" s="9"/>
      <c r="K39" s="9"/>
      <c r="M39" s="9"/>
      <c r="N39" s="9"/>
    </row>
    <row r="40" spans="1:14" ht="12.75">
      <c r="A40" t="s">
        <v>1</v>
      </c>
      <c r="C40" s="9">
        <f>25800+7850</f>
        <v>33650</v>
      </c>
      <c r="E40" s="10">
        <v>31600</v>
      </c>
      <c r="G40" s="10">
        <v>31677</v>
      </c>
      <c r="H40" s="2"/>
      <c r="I40" s="10">
        <f>+E40-G40</f>
        <v>-77</v>
      </c>
      <c r="K40" s="10">
        <f>+C40-E40</f>
        <v>2050</v>
      </c>
      <c r="M40" s="10">
        <f>+G40</f>
        <v>31677</v>
      </c>
      <c r="N40" s="10">
        <f>+E40-M40</f>
        <v>-77</v>
      </c>
    </row>
    <row r="41" spans="1:14" ht="12.75">
      <c r="A41" t="s">
        <v>16</v>
      </c>
      <c r="C41" s="9">
        <v>1350</v>
      </c>
      <c r="E41" s="10">
        <v>0</v>
      </c>
      <c r="G41" s="10">
        <v>0</v>
      </c>
      <c r="H41" s="2"/>
      <c r="I41" s="10">
        <f>+E41-G41</f>
        <v>0</v>
      </c>
      <c r="K41" s="10">
        <f>+C41-E41</f>
        <v>1350</v>
      </c>
      <c r="M41" s="10">
        <f>+G41</f>
        <v>0</v>
      </c>
      <c r="N41" s="10">
        <f>+E41-M41</f>
        <v>0</v>
      </c>
    </row>
    <row r="42" spans="1:14" ht="12.75">
      <c r="A42" s="3" t="s">
        <v>5</v>
      </c>
      <c r="C42" s="16">
        <f>SUM(C40:C41)</f>
        <v>35000</v>
      </c>
      <c r="E42" s="16">
        <f>SUM(E40:E41)</f>
        <v>31600</v>
      </c>
      <c r="G42" s="16">
        <f>SUM(G40:G41)</f>
        <v>31677</v>
      </c>
      <c r="H42" s="4"/>
      <c r="I42" s="16">
        <f>SUM(I40:I41)</f>
        <v>-77</v>
      </c>
      <c r="K42" s="16">
        <f>SUM(K40:K41)</f>
        <v>3400</v>
      </c>
      <c r="M42" s="16">
        <f>28933+412+1123</f>
        <v>30468</v>
      </c>
      <c r="N42" s="16">
        <f>SUM(N40:N41)</f>
        <v>-77</v>
      </c>
    </row>
    <row r="43" spans="1:8" ht="12.75">
      <c r="A43"/>
      <c r="G43" s="13"/>
      <c r="H43" s="4"/>
    </row>
    <row r="44" spans="1:14" ht="12.75">
      <c r="A44" s="20" t="s">
        <v>22</v>
      </c>
      <c r="C44" s="9"/>
      <c r="E44" s="9"/>
      <c r="G44" s="9"/>
      <c r="H44" s="2"/>
      <c r="I44" s="9"/>
      <c r="K44" s="9"/>
      <c r="M44" s="9"/>
      <c r="N44" s="9"/>
    </row>
    <row r="45" spans="1:14" ht="12.75">
      <c r="A45" t="s">
        <v>0</v>
      </c>
      <c r="C45" s="10">
        <v>1000</v>
      </c>
      <c r="E45" s="10">
        <f>+C45</f>
        <v>1000</v>
      </c>
      <c r="G45" s="10">
        <v>0</v>
      </c>
      <c r="H45" s="4"/>
      <c r="I45" s="10">
        <f aca="true" t="shared" si="10" ref="I45:I50">+E45-G45</f>
        <v>1000</v>
      </c>
      <c r="K45" s="10">
        <f aca="true" t="shared" si="11" ref="K45:K50">+C45-E45</f>
        <v>0</v>
      </c>
      <c r="M45" s="10">
        <f aca="true" t="shared" si="12" ref="M45:M50">+G45</f>
        <v>0</v>
      </c>
      <c r="N45" s="10">
        <f aca="true" t="shared" si="13" ref="N45:N50">+E45-M45</f>
        <v>1000</v>
      </c>
    </row>
    <row r="46" spans="1:14" ht="12.75">
      <c r="A46" t="s">
        <v>11</v>
      </c>
      <c r="C46" s="10">
        <v>3000</v>
      </c>
      <c r="E46" s="10">
        <f>+C46</f>
        <v>3000</v>
      </c>
      <c r="G46" s="10">
        <v>0</v>
      </c>
      <c r="H46" s="4"/>
      <c r="I46" s="10">
        <f t="shared" si="10"/>
        <v>3000</v>
      </c>
      <c r="K46" s="10">
        <f t="shared" si="11"/>
        <v>0</v>
      </c>
      <c r="M46" s="10">
        <f t="shared" si="12"/>
        <v>0</v>
      </c>
      <c r="N46" s="10">
        <f t="shared" si="13"/>
        <v>3000</v>
      </c>
    </row>
    <row r="47" spans="1:14" ht="12.75">
      <c r="A47" t="s">
        <v>34</v>
      </c>
      <c r="C47" s="10">
        <v>75000</v>
      </c>
      <c r="E47" s="10">
        <f>+C47</f>
        <v>75000</v>
      </c>
      <c r="G47" s="10">
        <v>0</v>
      </c>
      <c r="H47" s="6"/>
      <c r="I47" s="10">
        <f t="shared" si="10"/>
        <v>75000</v>
      </c>
      <c r="K47" s="10">
        <f t="shared" si="11"/>
        <v>0</v>
      </c>
      <c r="M47" s="10">
        <f t="shared" si="12"/>
        <v>0</v>
      </c>
      <c r="N47" s="10">
        <f t="shared" si="13"/>
        <v>75000</v>
      </c>
    </row>
    <row r="48" spans="1:14" ht="12.75">
      <c r="A48" s="19" t="s">
        <v>25</v>
      </c>
      <c r="C48" s="10">
        <v>6000</v>
      </c>
      <c r="E48" s="10">
        <f>+C48</f>
        <v>6000</v>
      </c>
      <c r="G48" s="10">
        <v>0</v>
      </c>
      <c r="H48" s="4"/>
      <c r="I48" s="10">
        <f t="shared" si="10"/>
        <v>6000</v>
      </c>
      <c r="K48" s="10">
        <f t="shared" si="11"/>
        <v>0</v>
      </c>
      <c r="M48" s="10">
        <f t="shared" si="12"/>
        <v>0</v>
      </c>
      <c r="N48" s="10">
        <f t="shared" si="13"/>
        <v>6000</v>
      </c>
    </row>
    <row r="49" spans="1:14" ht="12.75">
      <c r="A49" t="s">
        <v>24</v>
      </c>
      <c r="C49" s="10">
        <v>2500</v>
      </c>
      <c r="E49" s="10">
        <f>+C49</f>
        <v>2500</v>
      </c>
      <c r="G49" s="10">
        <v>0</v>
      </c>
      <c r="H49" s="4"/>
      <c r="I49" s="10">
        <f t="shared" si="10"/>
        <v>2500</v>
      </c>
      <c r="K49" s="10">
        <f t="shared" si="11"/>
        <v>0</v>
      </c>
      <c r="M49" s="10">
        <f t="shared" si="12"/>
        <v>0</v>
      </c>
      <c r="N49" s="10">
        <f t="shared" si="13"/>
        <v>2500</v>
      </c>
    </row>
    <row r="50" spans="1:14" ht="12.75">
      <c r="A50" t="s">
        <v>37</v>
      </c>
      <c r="C50" s="10">
        <v>29523</v>
      </c>
      <c r="E50" s="10">
        <v>30000</v>
      </c>
      <c r="G50" s="10">
        <v>0</v>
      </c>
      <c r="H50" s="4"/>
      <c r="I50" s="10">
        <f t="shared" si="10"/>
        <v>30000</v>
      </c>
      <c r="K50" s="10">
        <f t="shared" si="11"/>
        <v>-477</v>
      </c>
      <c r="M50" s="10">
        <f t="shared" si="12"/>
        <v>0</v>
      </c>
      <c r="N50" s="10">
        <f t="shared" si="13"/>
        <v>30000</v>
      </c>
    </row>
    <row r="51" spans="1:14" ht="12.75">
      <c r="A51" s="3" t="s">
        <v>5</v>
      </c>
      <c r="C51" s="16">
        <f>SUM(C45:C50)</f>
        <v>117023</v>
      </c>
      <c r="E51" s="12">
        <f>SUM(E45:E50)</f>
        <v>117500</v>
      </c>
      <c r="G51" s="17">
        <f>SUM(G45:G50)</f>
        <v>0</v>
      </c>
      <c r="H51" s="14"/>
      <c r="I51" s="12">
        <f>SUM(I45:I50)</f>
        <v>117500</v>
      </c>
      <c r="K51" s="12">
        <f>SUM(K45:K50)</f>
        <v>-477</v>
      </c>
      <c r="M51" s="12">
        <f>SUM(M45:M50)</f>
        <v>0</v>
      </c>
      <c r="N51" s="12">
        <f>SUM(N45:N50)</f>
        <v>117500</v>
      </c>
    </row>
    <row r="52" spans="1:14" ht="12.75">
      <c r="A52" s="2"/>
      <c r="C52" s="9"/>
      <c r="E52" s="9"/>
      <c r="G52" s="9"/>
      <c r="H52" s="5"/>
      <c r="I52" s="9"/>
      <c r="K52" s="9"/>
      <c r="M52" s="9"/>
      <c r="N52" s="9"/>
    </row>
    <row r="53" spans="1:14" ht="12.75">
      <c r="A53" s="20" t="s">
        <v>16</v>
      </c>
      <c r="C53" s="9"/>
      <c r="E53" s="9"/>
      <c r="G53" s="9"/>
      <c r="H53" s="2"/>
      <c r="I53" s="9"/>
      <c r="K53" s="9"/>
      <c r="M53" s="9"/>
      <c r="N53" s="9"/>
    </row>
    <row r="54" spans="1:14" ht="12.75">
      <c r="A54" t="s">
        <v>38</v>
      </c>
      <c r="C54" s="10">
        <v>278005</v>
      </c>
      <c r="E54" s="10">
        <v>278005</v>
      </c>
      <c r="G54" s="10">
        <v>222587</v>
      </c>
      <c r="H54" s="4"/>
      <c r="I54" s="10">
        <f>+E54-G54</f>
        <v>55418</v>
      </c>
      <c r="K54" s="10">
        <f>+C54-E54</f>
        <v>0</v>
      </c>
      <c r="M54" s="10">
        <v>278005</v>
      </c>
      <c r="N54" s="10">
        <f>+E54-M54</f>
        <v>0</v>
      </c>
    </row>
    <row r="55" spans="1:14" ht="12.75">
      <c r="A55" t="s">
        <v>40</v>
      </c>
      <c r="C55" s="10">
        <v>0</v>
      </c>
      <c r="E55" s="10">
        <v>0</v>
      </c>
      <c r="G55" s="10">
        <v>0</v>
      </c>
      <c r="H55" s="4"/>
      <c r="I55" s="10">
        <f>+E55-G55</f>
        <v>0</v>
      </c>
      <c r="K55" s="10">
        <f>+C55-E55</f>
        <v>0</v>
      </c>
      <c r="M55" s="10">
        <v>0</v>
      </c>
      <c r="N55" s="10">
        <f>+E55-M55</f>
        <v>0</v>
      </c>
    </row>
    <row r="56" spans="1:14" ht="12.75">
      <c r="A56" s="3" t="s">
        <v>5</v>
      </c>
      <c r="C56" s="16">
        <f>SUM(C54:C55)</f>
        <v>278005</v>
      </c>
      <c r="E56" s="16">
        <f>SUM(E54:E55)</f>
        <v>278005</v>
      </c>
      <c r="G56" s="17">
        <f>SUM(G54:G55)</f>
        <v>222587</v>
      </c>
      <c r="H56" s="14"/>
      <c r="I56" s="12">
        <f>SUM(I54:I55)</f>
        <v>55418</v>
      </c>
      <c r="K56" s="16">
        <f>SUM(K54:K55)</f>
        <v>0</v>
      </c>
      <c r="M56" s="17">
        <f>SUM(M54:M55)</f>
        <v>278005</v>
      </c>
      <c r="N56" s="12">
        <f>SUM(N54:N55)</f>
        <v>0</v>
      </c>
    </row>
    <row r="57" spans="1:14" ht="12.75">
      <c r="A57" s="2"/>
      <c r="C57" s="9"/>
      <c r="E57" s="9"/>
      <c r="G57" s="9"/>
      <c r="H57" s="5"/>
      <c r="I57" s="9"/>
      <c r="K57" s="9"/>
      <c r="M57" s="9"/>
      <c r="N57" s="9"/>
    </row>
    <row r="58" spans="1:14" ht="12.75">
      <c r="A58" s="20" t="s">
        <v>32</v>
      </c>
      <c r="C58" s="9"/>
      <c r="E58" s="9"/>
      <c r="G58" s="9"/>
      <c r="H58" s="2"/>
      <c r="I58" s="9"/>
      <c r="K58" s="9"/>
      <c r="M58" s="9"/>
      <c r="N58" s="9"/>
    </row>
    <row r="59" spans="1:14" ht="12.75">
      <c r="A59" t="s">
        <v>33</v>
      </c>
      <c r="C59" s="10">
        <f>3307500+335000</f>
        <v>3642500</v>
      </c>
      <c r="E59" s="10">
        <v>3642500</v>
      </c>
      <c r="G59" s="10">
        <v>3245871</v>
      </c>
      <c r="H59" s="4"/>
      <c r="I59" s="10">
        <f>+E59-G59</f>
        <v>396629</v>
      </c>
      <c r="K59" s="10">
        <f>+C59-E59</f>
        <v>0</v>
      </c>
      <c r="M59" s="10">
        <f>+G59</f>
        <v>3245871</v>
      </c>
      <c r="N59" s="10">
        <f>+E59-M59</f>
        <v>396629</v>
      </c>
    </row>
    <row r="60" spans="1:14" ht="12.75">
      <c r="A60" s="3" t="s">
        <v>5</v>
      </c>
      <c r="C60" s="16">
        <f>SUM(C59:C59)</f>
        <v>3642500</v>
      </c>
      <c r="E60" s="16">
        <f>SUM(E59:E59)</f>
        <v>3642500</v>
      </c>
      <c r="G60" s="17">
        <f>SUM(G59:G59)</f>
        <v>3245871</v>
      </c>
      <c r="H60" s="14"/>
      <c r="I60" s="12">
        <f>SUM(I59:I59)</f>
        <v>396629</v>
      </c>
      <c r="K60" s="16">
        <f>SUM(K59:K59)</f>
        <v>0</v>
      </c>
      <c r="M60" s="17">
        <f>SUM(M59:M59)</f>
        <v>3245871</v>
      </c>
      <c r="N60" s="12">
        <f>SUM(N59:N59)</f>
        <v>396629</v>
      </c>
    </row>
    <row r="61" spans="1:14" ht="12.75">
      <c r="A61" s="2"/>
      <c r="C61" s="9"/>
      <c r="E61" s="9"/>
      <c r="G61" s="9"/>
      <c r="H61" s="5"/>
      <c r="I61" s="9"/>
      <c r="K61" s="9"/>
      <c r="M61" s="9"/>
      <c r="N61" s="9"/>
    </row>
    <row r="62" spans="1:8" ht="13.5" thickBot="1">
      <c r="A62"/>
      <c r="G62" s="13"/>
      <c r="H62" s="4"/>
    </row>
    <row r="63" spans="1:14" ht="13.5" thickBot="1">
      <c r="A63" s="7" t="s">
        <v>6</v>
      </c>
      <c r="C63" s="18">
        <f>+C15+C25+C34+C37+C42+C51+C60+C56</f>
        <v>4539528</v>
      </c>
      <c r="E63" s="18">
        <f>+E15+E25+E34+E37+E42+E51+E60+E56</f>
        <v>4581720</v>
      </c>
      <c r="G63" s="18">
        <f>+G15+G25+G34+G37+G42+G51+G60+G56</f>
        <v>3964800</v>
      </c>
      <c r="H63" s="5"/>
      <c r="I63" s="18">
        <f>+I15+I25+I34+I37+I42+I51+I60+I56</f>
        <v>616920</v>
      </c>
      <c r="K63" s="18">
        <f>+K15+K25+K34+K37+K42+K51+K60+K56</f>
        <v>-42192</v>
      </c>
      <c r="M63" s="18">
        <f>+M15+M25+M34+M37+M42+M51+M60+M56</f>
        <v>3996458</v>
      </c>
      <c r="N63" s="18">
        <f>+N15+N25+N34+N37+N42+N51+N60+N56</f>
        <v>584053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Lyon Community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Graham</dc:creator>
  <cp:keywords/>
  <dc:description/>
  <cp:lastModifiedBy>Pat Korloch</cp:lastModifiedBy>
  <cp:lastPrinted>2006-03-15T18:16:40Z</cp:lastPrinted>
  <dcterms:created xsi:type="dcterms:W3CDTF">2001-02-07T20:22:32Z</dcterms:created>
  <dcterms:modified xsi:type="dcterms:W3CDTF">2014-04-10T20:10:22Z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1094143618</vt:i4>
  </property>
  <property fmtid="{D5CDD505-2E9C-101B-9397-08002B2CF9AE}" pid="3" name="_EmailSubject">
    <vt:lpwstr>Additional files to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